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605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<sst xmlns="http://schemas.openxmlformats.org/spreadsheetml/2006/main" count="467" uniqueCount="64">
  <si>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</si>
  <si>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</si>
  <si>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</si>
  <si>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</si>
  <si>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</si>
  <si>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</si>
  <si>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</si>
  <si>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</si>
  <si>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</si>
  <si>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</si>
  <si>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</si>
  <si>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</si>
  <si>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</si>
  <si>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</si>
  <si>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</si>
  <si>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</si>
  <si>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</si>
  <si>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</si>
  <si>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</si>
  <si>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</si>
  <si>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</si>
  <si>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Юбилейная 9</t>
  </si>
  <si>
    <t>итого</t>
  </si>
  <si>
    <t>Остаток</t>
  </si>
  <si>
    <t>Всего затрат</t>
  </si>
  <si>
    <t xml:space="preserve">  </t>
  </si>
  <si>
    <t>содержание и обслуживание</t>
  </si>
  <si>
    <t>общего имущества</t>
  </si>
  <si>
    <t>кап.ремонт</t>
  </si>
  <si>
    <t>4857.6* 8,55</t>
  </si>
  <si>
    <t xml:space="preserve">дата 2015г </t>
  </si>
  <si>
    <t>30.02.2015</t>
  </si>
  <si>
    <t>замена вентиля на стояках ХВС и ГВС</t>
  </si>
  <si>
    <t>сварщик</t>
  </si>
  <si>
    <t>сантехник</t>
  </si>
  <si>
    <t>смета</t>
  </si>
  <si>
    <t>прочистка стояка канализации кв.45</t>
  </si>
  <si>
    <t>замена лампочек</t>
  </si>
  <si>
    <t>электрик</t>
  </si>
  <si>
    <t>лампочка</t>
  </si>
  <si>
    <t>шт</t>
  </si>
  <si>
    <t>замена лампочек подъезд 2 и 5</t>
  </si>
  <si>
    <t>замена лампочек подъезд №3</t>
  </si>
  <si>
    <t>замена лампочек подъезд №2, кв.11</t>
  </si>
  <si>
    <t>замена лампочек подъезд №2</t>
  </si>
  <si>
    <t xml:space="preserve">Ремонтные работы за март </t>
  </si>
  <si>
    <t>вышка</t>
  </si>
  <si>
    <t>Работы на кровле</t>
  </si>
  <si>
    <t>час</t>
  </si>
  <si>
    <t>ремонтные работы за апрель 2015</t>
  </si>
  <si>
    <t>Ремонтные работы за май</t>
  </si>
  <si>
    <t>калькуляция</t>
  </si>
  <si>
    <t>Ремонтные работы за июнь</t>
  </si>
  <si>
    <t>Ремонтные работы за июль 2015г.</t>
  </si>
  <si>
    <t>Ремонтные работы за август:</t>
  </si>
  <si>
    <t>прочистка канализаций</t>
  </si>
  <si>
    <t>замена участка канализации</t>
  </si>
  <si>
    <t>ремонт водосточной трубы</t>
  </si>
  <si>
    <t>электромонтажные работ: монтаж хлопковых светильников, замена светильников, замена ламп</t>
  </si>
  <si>
    <t>4857.6*10,03</t>
  </si>
  <si>
    <t>ремонтные работы за сентябрь 2015г.</t>
  </si>
  <si>
    <t>выполненые работы за октябрь 2015г.</t>
  </si>
  <si>
    <t>выполненные работы за ноябрь 2015г.</t>
  </si>
  <si>
    <t>выполненные работы за декабрь 2015г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</si>
</sst>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d/mm/yy;@"/>
    <numFmt numFmtId="175" formatCode="0.0"/>
    <numFmt numFmtId="176" formatCode="0.000"/>
    <numFmt numFmtId="177" formatCode="0.0000000"/>
    <numFmt numFmtId="178" formatCode="0.00000000"/>
    <numFmt numFmtId="179" formatCode="0.000000"/>
    <numFmt numFmtId="180" formatCode="0.00000"/>
    <numFmt numFmtId="181" formatCode="0.0000"/>
  </numFmts>
  <fonts count="43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v>213929.31</v>
      </c>
      <c r="D5" s="12">
        <v>71078.68</v>
      </c>
      <c r="E5" s="12">
        <v>55857.85</v>
      </c>
      <c r="F5" s="12">
        <f>C5+D5-E5</f>
        <v>229150.13999999998</v>
      </c>
      <c r="G5" s="4"/>
      <c r="H5" s="4" t="s">
        <v>28</v>
      </c>
      <c r="I5" s="11">
        <f>9908.8+579.25</f>
        <v>10488.05</v>
      </c>
      <c r="J5" s="9"/>
    </row>
    <row r="6" spans="2:10" ht="12.75">
      <c r="B6" s="2" t="s">
        <v>6</v>
      </c>
      <c r="C6" s="26"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240487.47</v>
      </c>
      <c r="D7" s="12">
        <f>SUM(D5:D6)</f>
        <v>71078.68</v>
      </c>
      <c r="E7" s="12">
        <f>SUM(E5:E6)</f>
        <v>55857.85</v>
      </c>
      <c r="F7" s="12">
        <f>SUM(F5:F6)</f>
        <v>255708.3</v>
      </c>
      <c r="G7" s="4"/>
      <c r="H7" s="4"/>
      <c r="I7" s="11"/>
      <c r="J7" s="9"/>
    </row>
    <row r="8" spans="2:12" ht="15">
      <c r="B8" s="34" t="s">
        <v>23</v>
      </c>
      <c r="C8" s="38">
        <v>211184.74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>
        <v>42018</v>
      </c>
      <c r="B16" s="63" t="s">
        <v>32</v>
      </c>
      <c r="C16" s="64"/>
      <c r="D16" s="3" t="s">
        <v>33</v>
      </c>
      <c r="E16" s="18"/>
      <c r="F16" s="13"/>
      <c r="G16" s="13"/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65"/>
      <c r="C17" s="66"/>
      <c r="D17" s="3" t="s">
        <v>34</v>
      </c>
      <c r="E17" s="18"/>
      <c r="F17" s="13" t="s">
        <v>35</v>
      </c>
      <c r="G17" s="13">
        <v>6872.99</v>
      </c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14">
        <v>42032</v>
      </c>
      <c r="B19" s="67" t="s">
        <v>36</v>
      </c>
      <c r="C19" s="68"/>
      <c r="D19" s="3" t="s">
        <v>34</v>
      </c>
      <c r="E19" s="39">
        <v>579.5</v>
      </c>
      <c r="F19" s="13">
        <v>1</v>
      </c>
      <c r="G19" s="15">
        <f>E19*2</f>
        <v>1159</v>
      </c>
      <c r="H19" s="12"/>
      <c r="I19" s="3"/>
      <c r="J19" s="3"/>
      <c r="K19" s="12"/>
      <c r="L19" s="8"/>
    </row>
    <row r="20" spans="1:12" ht="12.75">
      <c r="A20" s="14"/>
      <c r="B20" s="69"/>
      <c r="C20" s="70"/>
      <c r="D20" s="3" t="s">
        <v>34</v>
      </c>
      <c r="E20" s="40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40"/>
      <c r="F21" s="13"/>
      <c r="G21" s="37"/>
      <c r="H21" s="12"/>
      <c r="I21" s="3"/>
      <c r="J21" s="3"/>
      <c r="K21" s="12"/>
      <c r="L21" s="8"/>
    </row>
    <row r="22" spans="1:12" ht="12.75">
      <c r="A22" s="14">
        <v>42016</v>
      </c>
      <c r="B22" s="54" t="s">
        <v>37</v>
      </c>
      <c r="C22" s="55"/>
      <c r="D22" s="3" t="s">
        <v>38</v>
      </c>
      <c r="E22" s="41">
        <v>529</v>
      </c>
      <c r="F22" s="13">
        <v>1</v>
      </c>
      <c r="G22" s="42">
        <f>E22</f>
        <v>529</v>
      </c>
      <c r="H22" s="12" t="s">
        <v>39</v>
      </c>
      <c r="I22" s="3" t="s">
        <v>40</v>
      </c>
      <c r="J22" s="3">
        <v>2</v>
      </c>
      <c r="K22" s="12">
        <f>11.9*1.103*1.02</f>
        <v>13.388214</v>
      </c>
      <c r="L22" s="8">
        <f>K22*J22</f>
        <v>26.776428</v>
      </c>
    </row>
    <row r="23" spans="1:12" ht="12.75">
      <c r="A23" s="2"/>
      <c r="B23" s="2"/>
      <c r="C23" s="2"/>
      <c r="D23" s="3"/>
      <c r="E23" s="18"/>
      <c r="F23" s="13"/>
      <c r="G23" s="37"/>
      <c r="H23" s="12"/>
      <c r="I23" s="3"/>
      <c r="J23" s="3"/>
      <c r="K23" s="15" t="s">
        <v>22</v>
      </c>
      <c r="L23" s="43">
        <v>26.78</v>
      </c>
    </row>
    <row r="24" spans="1:12" ht="12.75">
      <c r="A24" s="2"/>
      <c r="B24" s="2"/>
      <c r="C24" s="2"/>
      <c r="D24" s="3"/>
      <c r="E24" s="18"/>
      <c r="F24" s="13"/>
      <c r="G24" s="37"/>
      <c r="H24" s="12"/>
      <c r="I24" s="3"/>
      <c r="J24" s="3"/>
      <c r="K24" s="12"/>
      <c r="L24" s="8"/>
    </row>
    <row r="25" spans="1:12" ht="12.75">
      <c r="A25" s="14">
        <v>42023</v>
      </c>
      <c r="B25" s="52" t="s">
        <v>41</v>
      </c>
      <c r="C25" s="53"/>
      <c r="D25" s="3" t="s">
        <v>38</v>
      </c>
      <c r="E25" s="41">
        <v>529</v>
      </c>
      <c r="F25" s="13">
        <v>1</v>
      </c>
      <c r="G25" s="42">
        <v>529</v>
      </c>
      <c r="H25" s="12" t="s">
        <v>39</v>
      </c>
      <c r="I25" s="3" t="s">
        <v>40</v>
      </c>
      <c r="J25" s="3">
        <v>5</v>
      </c>
      <c r="K25" s="12">
        <f>11.9*1.103*1.02</f>
        <v>13.388214</v>
      </c>
      <c r="L25" s="8">
        <f>K25*J25</f>
        <v>66.94107</v>
      </c>
    </row>
    <row r="26" spans="1:12" ht="12.75">
      <c r="A26" s="2"/>
      <c r="B26" s="2"/>
      <c r="C26" s="2"/>
      <c r="D26" s="3"/>
      <c r="E26" s="18"/>
      <c r="F26" s="13"/>
      <c r="G26" s="37"/>
      <c r="H26" s="12"/>
      <c r="I26" s="3"/>
      <c r="J26" s="3"/>
      <c r="K26" s="15" t="s">
        <v>22</v>
      </c>
      <c r="L26" s="43">
        <f>L25</f>
        <v>66.94107</v>
      </c>
    </row>
    <row r="27" spans="1:12" ht="12.75">
      <c r="A27" s="2"/>
      <c r="B27" s="2"/>
      <c r="C27" s="2"/>
      <c r="D27" s="3"/>
      <c r="E27" s="18"/>
      <c r="F27" s="13"/>
      <c r="G27" s="37"/>
      <c r="H27" s="12"/>
      <c r="I27" s="3"/>
      <c r="J27" s="3"/>
      <c r="K27" s="12"/>
      <c r="L27" s="8"/>
    </row>
    <row r="28" spans="1:12" ht="12.75">
      <c r="A28" s="14">
        <v>42031</v>
      </c>
      <c r="B28" s="52" t="s">
        <v>37</v>
      </c>
      <c r="C28" s="53"/>
      <c r="D28" s="3" t="s">
        <v>38</v>
      </c>
      <c r="E28" s="41">
        <v>529</v>
      </c>
      <c r="F28" s="13">
        <v>1</v>
      </c>
      <c r="G28" s="44">
        <v>529</v>
      </c>
      <c r="H28" s="12" t="s">
        <v>39</v>
      </c>
      <c r="I28" s="3" t="s">
        <v>40</v>
      </c>
      <c r="J28" s="3">
        <v>1</v>
      </c>
      <c r="K28" s="12">
        <f>11.9*1.103*1.02</f>
        <v>13.388214</v>
      </c>
      <c r="L28" s="8">
        <f>K28*J28</f>
        <v>13.388214</v>
      </c>
    </row>
    <row r="29" spans="1:12" ht="12.75">
      <c r="A29" s="2"/>
      <c r="B29" s="2"/>
      <c r="C29" s="2"/>
      <c r="D29" s="3"/>
      <c r="E29" s="18"/>
      <c r="F29" s="13"/>
      <c r="G29" s="37"/>
      <c r="H29" s="12"/>
      <c r="I29" s="3"/>
      <c r="J29" s="3"/>
      <c r="K29" s="15" t="s">
        <v>22</v>
      </c>
      <c r="L29" s="43">
        <f>L28</f>
        <v>13.388214</v>
      </c>
    </row>
    <row r="30" spans="1:12" ht="12.75">
      <c r="A30" s="2"/>
      <c r="B30" s="2"/>
      <c r="C30" s="2"/>
      <c r="D30" s="3"/>
      <c r="E30" s="13"/>
      <c r="F30" s="13"/>
      <c r="G30" s="13"/>
      <c r="H30" s="12"/>
      <c r="I30" s="3"/>
      <c r="J30" s="3"/>
      <c r="K30" s="12"/>
      <c r="L30" s="8"/>
    </row>
    <row r="31" spans="1:12" ht="12.75">
      <c r="A31" s="20"/>
      <c r="B31" s="20"/>
      <c r="C31" s="20"/>
      <c r="D31" s="33"/>
      <c r="E31" s="31"/>
      <c r="F31" s="31"/>
      <c r="G31" s="31"/>
      <c r="H31" s="32"/>
      <c r="I31" s="33"/>
      <c r="J31" s="33"/>
      <c r="K31" s="32"/>
      <c r="L31" s="21"/>
    </row>
    <row r="32" spans="1:2" ht="15">
      <c r="A32" s="35" t="s">
        <v>24</v>
      </c>
      <c r="B32" s="38">
        <f>G14+G19+G17+G22+L23+G25+L26+G28+L29</f>
        <v>51258.579284</v>
      </c>
    </row>
    <row r="33" spans="1:2" ht="15">
      <c r="A33" s="35" t="s">
        <v>23</v>
      </c>
      <c r="B33" s="38">
        <f>E7+C8-B32</f>
        <v>215784.01071599996</v>
      </c>
    </row>
    <row r="34" spans="1:2" ht="15.75">
      <c r="A34" s="19"/>
      <c r="B34" s="19"/>
    </row>
  </sheetData>
  <sheetProtection/>
  <mergeCells count="9">
    <mergeCell ref="B28:C28"/>
    <mergeCell ref="B25:C25"/>
    <mergeCell ref="B22:C22"/>
    <mergeCell ref="H10:L10"/>
    <mergeCell ref="A10:A11"/>
    <mergeCell ref="B10:C11"/>
    <mergeCell ref="D10:G10"/>
    <mergeCell ref="B16:C17"/>
    <mergeCell ref="B19:C2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сентябрь!F5</f>
        <v>238107.5899999999</v>
      </c>
      <c r="D5" s="12">
        <v>76495.13</v>
      </c>
      <c r="E5" s="12">
        <v>77285.42</v>
      </c>
      <c r="F5" s="12">
        <f>C5+D5-E5</f>
        <v>237317.29999999993</v>
      </c>
      <c r="G5" s="4"/>
      <c r="H5" s="4" t="s">
        <v>28</v>
      </c>
      <c r="I5" s="11">
        <f>сентябрь!I5+2882.37</f>
        <v>18895.27</v>
      </c>
      <c r="J5" s="9"/>
    </row>
    <row r="6" spans="2:10" ht="12.75">
      <c r="B6" s="2" t="s">
        <v>6</v>
      </c>
      <c r="C6" s="26">
        <f>сентябрь!F6</f>
        <v>26099.11</v>
      </c>
      <c r="D6" s="12">
        <v>0</v>
      </c>
      <c r="E6" s="12">
        <v>1416.5</v>
      </c>
      <c r="F6" s="12">
        <f>C6+D6-E6</f>
        <v>24682.61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264206.6999999999</v>
      </c>
      <c r="D7" s="12">
        <f>SUM(D5:D6)</f>
        <v>76495.13</v>
      </c>
      <c r="E7" s="12">
        <f>SUM(E5:E6)</f>
        <v>78701.92</v>
      </c>
      <c r="F7" s="12">
        <f>SUM(F5:F6)</f>
        <v>261999.90999999992</v>
      </c>
      <c r="G7" s="4"/>
      <c r="H7" s="4"/>
      <c r="I7" s="11"/>
      <c r="J7" s="9"/>
    </row>
    <row r="8" spans="2:12" ht="15">
      <c r="B8" s="34" t="s">
        <v>23</v>
      </c>
      <c r="C8" s="38">
        <f>сентябрь!B33</f>
        <v>0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59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51">
        <f>4857.6*10.03</f>
        <v>48721.728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1" t="s">
        <v>61</v>
      </c>
      <c r="C16" s="72"/>
      <c r="D16" s="3"/>
      <c r="E16" s="18"/>
      <c r="F16" s="13"/>
      <c r="G16" s="13"/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3"/>
      <c r="C17" s="74"/>
      <c r="D17" s="3"/>
      <c r="E17" s="18"/>
      <c r="F17" s="13" t="s">
        <v>35</v>
      </c>
      <c r="G17" s="13">
        <v>11192.25</v>
      </c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G14+G17</f>
        <v>59913.978</v>
      </c>
    </row>
    <row r="25" spans="1:2" ht="15">
      <c r="A25" s="35" t="s">
        <v>23</v>
      </c>
      <c r="B25" s="38">
        <f>E7+C8-B24</f>
        <v>18787.941999999995</v>
      </c>
    </row>
    <row r="26" spans="1:2" ht="15.75">
      <c r="A26" s="19"/>
      <c r="B26" s="19"/>
    </row>
  </sheetData>
  <sheetProtection/>
  <mergeCells count="6">
    <mergeCell ref="H10:L10"/>
    <mergeCell ref="A10:A11"/>
    <mergeCell ref="B10:C11"/>
    <mergeCell ref="D10:G10"/>
    <mergeCell ref="B20:C20"/>
    <mergeCell ref="B16:C1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октябрь!F5</f>
        <v>237317.29999999993</v>
      </c>
      <c r="D5" s="12">
        <v>76495.13</v>
      </c>
      <c r="E5" s="12">
        <v>66419.06</v>
      </c>
      <c r="F5" s="12">
        <f>C5+D5-E5</f>
        <v>247393.36999999994</v>
      </c>
      <c r="G5" s="4"/>
      <c r="H5" s="4" t="s">
        <v>28</v>
      </c>
      <c r="I5" s="11">
        <f>октябрь!I5+0</f>
        <v>18895.27</v>
      </c>
      <c r="J5" s="9"/>
    </row>
    <row r="6" spans="2:10" ht="12.75">
      <c r="B6" s="2" t="s">
        <v>6</v>
      </c>
      <c r="C6" s="26">
        <f>октябрь!F6</f>
        <v>24682.61</v>
      </c>
      <c r="D6" s="12"/>
      <c r="E6" s="12"/>
      <c r="F6" s="12">
        <f>C6+D6-E6</f>
        <v>24682.61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261999.90999999992</v>
      </c>
      <c r="D7" s="12">
        <f>SUM(D5:D6)</f>
        <v>76495.13</v>
      </c>
      <c r="E7" s="12">
        <f>SUM(E5:E6)</f>
        <v>66419.06</v>
      </c>
      <c r="F7" s="12">
        <f>SUM(F5:F6)</f>
        <v>272075.9799999999</v>
      </c>
      <c r="G7" s="4"/>
      <c r="H7" s="4"/>
      <c r="I7" s="11"/>
      <c r="J7" s="9"/>
    </row>
    <row r="8" spans="2:12" ht="15">
      <c r="B8" s="34" t="s">
        <v>23</v>
      </c>
      <c r="C8" s="38">
        <f>октябрь!B25</f>
        <v>18787.941999999995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59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51">
        <f>4857.6*10.03</f>
        <v>48721.728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1" t="s">
        <v>62</v>
      </c>
      <c r="C16" s="72"/>
      <c r="D16" s="3"/>
      <c r="E16" s="18"/>
      <c r="F16" s="13" t="s">
        <v>35</v>
      </c>
      <c r="G16" s="13">
        <v>7409.08</v>
      </c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3"/>
      <c r="C17" s="74"/>
      <c r="D17" s="3"/>
      <c r="E17" s="18"/>
      <c r="F17" s="13"/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G14+G16</f>
        <v>56130.808000000005</v>
      </c>
    </row>
    <row r="25" spans="1:2" ht="15">
      <c r="A25" s="35" t="s">
        <v>23</v>
      </c>
      <c r="B25" s="38">
        <f>E7+C8-B24</f>
        <v>29076.19399999999</v>
      </c>
    </row>
    <row r="26" spans="1:2" ht="15.75">
      <c r="A26" s="19"/>
      <c r="B26" s="19"/>
    </row>
  </sheetData>
  <sheetProtection/>
  <mergeCells count="6">
    <mergeCell ref="A10:A11"/>
    <mergeCell ref="B10:C11"/>
    <mergeCell ref="D10:G10"/>
    <mergeCell ref="H10:L10"/>
    <mergeCell ref="B20:C20"/>
    <mergeCell ref="B16:C1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ноябрь!F5</f>
        <v>247393.36999999994</v>
      </c>
      <c r="D5" s="12">
        <v>75306.95</v>
      </c>
      <c r="E5" s="12">
        <v>104007.6</v>
      </c>
      <c r="F5" s="12">
        <f>C5+D5-E5</f>
        <v>218692.71999999994</v>
      </c>
      <c r="G5" s="4"/>
      <c r="H5" s="4" t="s">
        <v>28</v>
      </c>
      <c r="I5" s="11">
        <f>ноябрь!I5+0</f>
        <v>18895.27</v>
      </c>
      <c r="J5" s="9"/>
    </row>
    <row r="6" spans="2:10" ht="12.75">
      <c r="B6" s="2" t="s">
        <v>6</v>
      </c>
      <c r="C6" s="26">
        <f>ноябрь!F6</f>
        <v>24682.61</v>
      </c>
      <c r="D6" s="12">
        <v>0</v>
      </c>
      <c r="E6" s="12">
        <v>267.62</v>
      </c>
      <c r="F6" s="12">
        <f>C6+D6-E6</f>
        <v>24414.99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272075.9799999999</v>
      </c>
      <c r="D7" s="12">
        <f>SUM(D5:D6)</f>
        <v>75306.95</v>
      </c>
      <c r="E7" s="12">
        <f>SUM(E5:E6)</f>
        <v>104275.22</v>
      </c>
      <c r="F7" s="12">
        <f>SUM(F5:F6)</f>
        <v>243107.70999999993</v>
      </c>
      <c r="G7" s="4"/>
      <c r="H7" s="4"/>
      <c r="I7" s="11"/>
      <c r="J7" s="9"/>
    </row>
    <row r="8" spans="2:12" ht="15">
      <c r="B8" s="34" t="s">
        <v>23</v>
      </c>
      <c r="C8" s="38">
        <f>ноябрь!B25</f>
        <v>29076.19399999999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59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51">
        <f>4857.6*10.03</f>
        <v>48721.728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1" t="s">
        <v>63</v>
      </c>
      <c r="C16" s="72"/>
      <c r="D16" s="3"/>
      <c r="E16" s="18"/>
      <c r="F16" s="13"/>
      <c r="G16" s="13"/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3"/>
      <c r="C17" s="74"/>
      <c r="D17" s="3"/>
      <c r="E17" s="18"/>
      <c r="F17" s="13" t="s">
        <v>35</v>
      </c>
      <c r="G17" s="13">
        <v>14147.95</v>
      </c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G14+G17</f>
        <v>62869.678</v>
      </c>
    </row>
    <row r="25" spans="1:2" ht="15">
      <c r="A25" s="35" t="s">
        <v>23</v>
      </c>
      <c r="B25" s="38">
        <f>E7+C8-B24</f>
        <v>70481.73599999999</v>
      </c>
    </row>
    <row r="26" spans="1:2" ht="15.75">
      <c r="A26" s="19"/>
      <c r="B26" s="19"/>
    </row>
  </sheetData>
  <sheetProtection/>
  <mergeCells count="6">
    <mergeCell ref="A10:A11"/>
    <mergeCell ref="B10:C11"/>
    <mergeCell ref="D10:G10"/>
    <mergeCell ref="H10:L10"/>
    <mergeCell ref="B20:C20"/>
    <mergeCell ref="B16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4">
      <selection activeCell="B31" sqref="B31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 t="s">
        <v>31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январь!F5</f>
        <v>229150.13999999998</v>
      </c>
      <c r="D5" s="12">
        <v>71078.68</v>
      </c>
      <c r="E5" s="12">
        <v>66542.72</v>
      </c>
      <c r="F5" s="12">
        <f>C5+D5-E5</f>
        <v>233686.09999999995</v>
      </c>
      <c r="G5" s="4"/>
      <c r="H5" s="4" t="s">
        <v>28</v>
      </c>
      <c r="I5" s="11">
        <f>январь!I5+677.69</f>
        <v>11165.74</v>
      </c>
      <c r="J5" s="9"/>
    </row>
    <row r="6" spans="2:10" ht="12.75">
      <c r="B6" s="2" t="s">
        <v>6</v>
      </c>
      <c r="C6" s="26">
        <f>январь!F6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255708.3</v>
      </c>
      <c r="D7" s="12">
        <f>SUM(D5:D6)</f>
        <v>71078.68</v>
      </c>
      <c r="E7" s="12">
        <f>SUM(E5:E6)</f>
        <v>66542.72</v>
      </c>
      <c r="F7" s="12">
        <f>SUM(F5:F6)</f>
        <v>260244.25999999995</v>
      </c>
      <c r="G7" s="4"/>
      <c r="H7" s="4"/>
      <c r="I7" s="11"/>
      <c r="J7" s="9"/>
    </row>
    <row r="8" spans="2:12" ht="15">
      <c r="B8" s="34" t="s">
        <v>23</v>
      </c>
      <c r="C8" s="38">
        <f>январь!B33</f>
        <v>215784.01071599996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>
        <v>42038</v>
      </c>
      <c r="B16" s="75" t="s">
        <v>44</v>
      </c>
      <c r="C16" s="76"/>
      <c r="D16" s="3" t="s">
        <v>38</v>
      </c>
      <c r="E16" s="12">
        <v>529</v>
      </c>
      <c r="F16" s="3">
        <v>1</v>
      </c>
      <c r="G16" s="15">
        <v>529</v>
      </c>
      <c r="H16" s="3" t="s">
        <v>39</v>
      </c>
      <c r="I16" s="3" t="s">
        <v>40</v>
      </c>
      <c r="J16" s="3">
        <v>1</v>
      </c>
      <c r="K16" s="12">
        <f>11.9*1.103*1.02</f>
        <v>13.388214</v>
      </c>
      <c r="L16" s="12">
        <f>K16*J16</f>
        <v>13.388214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7"/>
      <c r="C17" s="78"/>
      <c r="D17" s="3"/>
      <c r="E17" s="2"/>
      <c r="F17" s="3"/>
      <c r="G17" s="3"/>
      <c r="H17" s="3"/>
      <c r="I17" s="3"/>
      <c r="J17" s="3"/>
      <c r="K17" s="13" t="s">
        <v>22</v>
      </c>
      <c r="L17" s="15">
        <f>L16</f>
        <v>13.388214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45"/>
      <c r="C18" s="46"/>
      <c r="D18" s="3"/>
      <c r="E18" s="2"/>
      <c r="F18" s="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0" customFormat="1" ht="12.75">
      <c r="A19" s="14">
        <v>42040</v>
      </c>
      <c r="B19" s="75" t="s">
        <v>44</v>
      </c>
      <c r="C19" s="76"/>
      <c r="D19" s="3" t="s">
        <v>38</v>
      </c>
      <c r="E19" s="12">
        <v>529</v>
      </c>
      <c r="F19" s="3">
        <v>1</v>
      </c>
      <c r="G19" s="15">
        <v>529</v>
      </c>
      <c r="H19" s="3" t="s">
        <v>39</v>
      </c>
      <c r="I19" s="3" t="s">
        <v>40</v>
      </c>
      <c r="J19" s="3">
        <v>2</v>
      </c>
      <c r="K19" s="12">
        <f>11.9*1.103*1.02</f>
        <v>13.388214</v>
      </c>
      <c r="L19" s="12">
        <f>K19*J19</f>
        <v>26.776428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0" customFormat="1" ht="12.75">
      <c r="A20" s="2"/>
      <c r="B20" s="77"/>
      <c r="C20" s="78"/>
      <c r="D20" s="3"/>
      <c r="E20" s="2"/>
      <c r="F20" s="3"/>
      <c r="G20" s="3"/>
      <c r="H20" s="3"/>
      <c r="I20" s="3"/>
      <c r="J20" s="3"/>
      <c r="K20" s="13" t="s">
        <v>22</v>
      </c>
      <c r="L20" s="15">
        <f>L19</f>
        <v>26.776428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0" customFormat="1" ht="12.75">
      <c r="A21" s="2"/>
      <c r="B21" s="45"/>
      <c r="C21" s="46"/>
      <c r="D21" s="3"/>
      <c r="E21" s="2"/>
      <c r="F21" s="3"/>
      <c r="G21" s="3"/>
      <c r="H21" s="3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0" customFormat="1" ht="12.75">
      <c r="A22" s="14">
        <v>42051</v>
      </c>
      <c r="B22" s="71" t="s">
        <v>42</v>
      </c>
      <c r="C22" s="72"/>
      <c r="D22" s="3" t="s">
        <v>38</v>
      </c>
      <c r="E22" s="41">
        <f>1058/2</f>
        <v>529</v>
      </c>
      <c r="F22" s="39">
        <v>1</v>
      </c>
      <c r="G22" s="15">
        <v>529</v>
      </c>
      <c r="H22" s="3" t="s">
        <v>39</v>
      </c>
      <c r="I22" s="3" t="s">
        <v>40</v>
      </c>
      <c r="J22" s="3">
        <v>2</v>
      </c>
      <c r="K22" s="12">
        <f>11.9*1.103*1.02</f>
        <v>13.388214</v>
      </c>
      <c r="L22" s="12">
        <f>K22*J22</f>
        <v>26.776428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0" customFormat="1" ht="12.75">
      <c r="A23" s="2"/>
      <c r="B23" s="73"/>
      <c r="C23" s="74"/>
      <c r="D23" s="3"/>
      <c r="E23" s="13"/>
      <c r="F23" s="13"/>
      <c r="G23" s="15"/>
      <c r="H23" s="3"/>
      <c r="I23" s="3"/>
      <c r="J23" s="3"/>
      <c r="K23" s="13" t="s">
        <v>22</v>
      </c>
      <c r="L23" s="15">
        <f>L22</f>
        <v>26.776428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0" customFormat="1" ht="12.75">
      <c r="A24" s="2"/>
      <c r="B24" s="2"/>
      <c r="C24" s="2"/>
      <c r="D24" s="3"/>
      <c r="E24" s="18"/>
      <c r="F24" s="13"/>
      <c r="G24" s="12"/>
      <c r="H24" s="3"/>
      <c r="I24" s="3"/>
      <c r="J24" s="3"/>
      <c r="K24" s="3"/>
      <c r="L24" s="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" ht="12.75">
      <c r="A25" s="14">
        <v>42060</v>
      </c>
      <c r="B25" s="75" t="s">
        <v>43</v>
      </c>
      <c r="C25" s="76"/>
      <c r="D25" s="3" t="s">
        <v>38</v>
      </c>
      <c r="E25" s="39">
        <v>529</v>
      </c>
      <c r="F25" s="39">
        <v>1</v>
      </c>
      <c r="G25" s="15">
        <v>529</v>
      </c>
      <c r="H25" s="12" t="s">
        <v>39</v>
      </c>
      <c r="I25" s="3" t="s">
        <v>40</v>
      </c>
      <c r="J25" s="3">
        <v>2</v>
      </c>
      <c r="K25" s="12">
        <f>11.9*1.103*1.02</f>
        <v>13.388214</v>
      </c>
      <c r="L25" s="12">
        <f>J25*K25</f>
        <v>26.776428</v>
      </c>
    </row>
    <row r="26" spans="1:12" ht="12.75">
      <c r="A26" s="14"/>
      <c r="B26" s="77"/>
      <c r="C26" s="78"/>
      <c r="D26" s="3"/>
      <c r="E26" s="18"/>
      <c r="F26" s="13"/>
      <c r="G26" s="15"/>
      <c r="H26" s="12"/>
      <c r="I26" s="3"/>
      <c r="J26" s="3"/>
      <c r="K26" s="15" t="s">
        <v>22</v>
      </c>
      <c r="L26" s="15">
        <f>L25</f>
        <v>26.776428</v>
      </c>
    </row>
    <row r="27" spans="1:12" ht="12.75">
      <c r="A27" s="2"/>
      <c r="B27" s="2"/>
      <c r="C27" s="2"/>
      <c r="D27" s="3"/>
      <c r="E27" s="18"/>
      <c r="F27" s="13"/>
      <c r="G27" s="37"/>
      <c r="H27" s="12"/>
      <c r="I27" s="3"/>
      <c r="J27" s="3"/>
      <c r="K27" s="12"/>
      <c r="L27" s="8"/>
    </row>
    <row r="28" spans="1:12" ht="12.75">
      <c r="A28" s="2"/>
      <c r="B28" s="2"/>
      <c r="C28" s="2"/>
      <c r="D28" s="3"/>
      <c r="E28" s="13"/>
      <c r="F28" s="13"/>
      <c r="G28" s="13"/>
      <c r="H28" s="12"/>
      <c r="I28" s="3"/>
      <c r="J28" s="3"/>
      <c r="K28" s="12"/>
      <c r="L28" s="8"/>
    </row>
    <row r="29" spans="1:12" ht="12.75">
      <c r="A29" s="20"/>
      <c r="B29" s="20"/>
      <c r="C29" s="20"/>
      <c r="D29" s="33"/>
      <c r="E29" s="31"/>
      <c r="F29" s="31"/>
      <c r="G29" s="31"/>
      <c r="H29" s="32"/>
      <c r="I29" s="33"/>
      <c r="J29" s="33"/>
      <c r="K29" s="32"/>
      <c r="L29" s="21"/>
    </row>
    <row r="30" spans="1:2" ht="15">
      <c r="A30" s="35" t="s">
        <v>24</v>
      </c>
      <c r="B30" s="38">
        <f>G14+G16+G22+G25+G19+L17+L20+L23+L26</f>
        <v>43742.197497999994</v>
      </c>
    </row>
    <row r="31" spans="1:2" ht="15">
      <c r="A31" s="35" t="s">
        <v>23</v>
      </c>
      <c r="B31" s="38">
        <f>E7+C8-B30</f>
        <v>238584.53321799997</v>
      </c>
    </row>
    <row r="32" spans="1:2" ht="15.75">
      <c r="A32" s="19"/>
      <c r="B32" s="19"/>
    </row>
  </sheetData>
  <sheetProtection/>
  <mergeCells count="8">
    <mergeCell ref="A10:A11"/>
    <mergeCell ref="B10:C11"/>
    <mergeCell ref="D10:G10"/>
    <mergeCell ref="H10:L10"/>
    <mergeCell ref="B22:C23"/>
    <mergeCell ref="B25:C26"/>
    <mergeCell ref="B19:C2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февраль!F5</f>
        <v>233686.09999999995</v>
      </c>
      <c r="D5" s="12">
        <v>71078.67</v>
      </c>
      <c r="E5" s="12">
        <v>73240.61</v>
      </c>
      <c r="F5" s="12">
        <f>C5+D5-E5</f>
        <v>231524.15999999997</v>
      </c>
      <c r="G5" s="4"/>
      <c r="H5" s="4" t="s">
        <v>28</v>
      </c>
      <c r="I5" s="11">
        <f>февраль!I5+699.29</f>
        <v>11865.029999999999</v>
      </c>
      <c r="J5" s="9"/>
    </row>
    <row r="6" spans="2:10" ht="12.75">
      <c r="B6" s="2" t="s">
        <v>6</v>
      </c>
      <c r="C6" s="26">
        <f>февраль!F6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260244.25999999995</v>
      </c>
      <c r="D7" s="12">
        <f>SUM(D5:D6)</f>
        <v>71078.67</v>
      </c>
      <c r="E7" s="12">
        <f>SUM(E5:E6)</f>
        <v>73240.61</v>
      </c>
      <c r="F7" s="12">
        <f>SUM(F5:F6)</f>
        <v>258082.31999999998</v>
      </c>
      <c r="G7" s="4"/>
      <c r="H7" s="4"/>
      <c r="I7" s="11"/>
      <c r="J7" s="9"/>
    </row>
    <row r="8" spans="2:12" ht="15">
      <c r="B8" s="34" t="s">
        <v>23</v>
      </c>
      <c r="C8" s="38">
        <f>февраль!B31</f>
        <v>238584.53321799997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9" t="s">
        <v>45</v>
      </c>
      <c r="C16" s="80"/>
      <c r="D16" s="3"/>
      <c r="E16" s="18"/>
      <c r="F16" s="13" t="s">
        <v>35</v>
      </c>
      <c r="G16" s="13">
        <v>1011.99</v>
      </c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2"/>
      <c r="C17" s="2"/>
      <c r="D17" s="3"/>
      <c r="E17" s="18"/>
      <c r="F17" s="13"/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 customHeight="1">
      <c r="A18" s="2"/>
      <c r="B18" s="75" t="s">
        <v>47</v>
      </c>
      <c r="C18" s="76"/>
      <c r="D18" s="3"/>
      <c r="E18" s="18"/>
      <c r="F18" s="13"/>
      <c r="G18" s="3"/>
      <c r="H18" s="3" t="s">
        <v>46</v>
      </c>
      <c r="I18" s="3" t="s">
        <v>48</v>
      </c>
      <c r="J18" s="3">
        <v>5</v>
      </c>
      <c r="K18" s="49">
        <v>1300</v>
      </c>
      <c r="L18" s="49">
        <f>J18*K18</f>
        <v>6500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47"/>
      <c r="C19" s="47"/>
      <c r="D19" s="3"/>
      <c r="E19" s="13"/>
      <c r="F19" s="13"/>
      <c r="G19" s="13"/>
      <c r="H19" s="12"/>
      <c r="I19" s="3"/>
      <c r="J19" s="3"/>
      <c r="K19" s="15" t="s">
        <v>22</v>
      </c>
      <c r="L19" s="43">
        <f>L18</f>
        <v>6500</v>
      </c>
    </row>
    <row r="20" spans="1:12" ht="12.75">
      <c r="A20" s="14"/>
      <c r="B20" s="48"/>
      <c r="C20" s="48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G14+G16+L19</f>
        <v>49044.47</v>
      </c>
    </row>
    <row r="25" spans="1:2" ht="15">
      <c r="A25" s="35" t="s">
        <v>23</v>
      </c>
      <c r="B25" s="38">
        <f>E7+C8-B24</f>
        <v>262780.673218</v>
      </c>
    </row>
    <row r="26" spans="1:2" ht="15.75">
      <c r="A26" s="19"/>
      <c r="B26" s="19"/>
    </row>
  </sheetData>
  <sheetProtection/>
  <mergeCells count="6">
    <mergeCell ref="A10:A11"/>
    <mergeCell ref="B10:C11"/>
    <mergeCell ref="H10:L10"/>
    <mergeCell ref="D10:G10"/>
    <mergeCell ref="B16:C16"/>
    <mergeCell ref="B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март!F5</f>
        <v>231524.15999999997</v>
      </c>
      <c r="D5" s="12">
        <v>71078.69</v>
      </c>
      <c r="E5" s="12">
        <v>67231.52</v>
      </c>
      <c r="F5" s="12">
        <f>C5+D5-E5</f>
        <v>235371.32999999996</v>
      </c>
      <c r="G5" s="4"/>
      <c r="H5" s="4" t="s">
        <v>28</v>
      </c>
      <c r="I5" s="11">
        <f>март!I5+59.92</f>
        <v>11924.949999999999</v>
      </c>
      <c r="J5" s="9"/>
    </row>
    <row r="6" spans="2:10" ht="12.75">
      <c r="B6" s="2" t="s">
        <v>6</v>
      </c>
      <c r="C6" s="26">
        <f>март!F6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258082.31999999998</v>
      </c>
      <c r="D7" s="12">
        <f>SUM(D5:D6)</f>
        <v>71078.69</v>
      </c>
      <c r="E7" s="12">
        <f>SUM(E5:E6)</f>
        <v>67231.52</v>
      </c>
      <c r="F7" s="12">
        <f>SUM(F5:F6)</f>
        <v>261929.48999999996</v>
      </c>
      <c r="G7" s="4"/>
      <c r="H7" s="4"/>
      <c r="I7" s="11"/>
      <c r="J7" s="9"/>
    </row>
    <row r="8" spans="2:12" ht="15">
      <c r="B8" s="34" t="s">
        <v>23</v>
      </c>
      <c r="C8" s="38">
        <f>март!B25</f>
        <v>262780.673218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1" t="s">
        <v>49</v>
      </c>
      <c r="C16" s="72"/>
      <c r="D16" s="3"/>
      <c r="E16" s="18"/>
      <c r="F16" s="13" t="s">
        <v>35</v>
      </c>
      <c r="G16" s="13">
        <v>4124.27</v>
      </c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3"/>
      <c r="C17" s="74"/>
      <c r="D17" s="3"/>
      <c r="E17" s="18"/>
      <c r="F17" s="13"/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G14+G16</f>
        <v>45656.75</v>
      </c>
    </row>
    <row r="25" spans="1:2" ht="15">
      <c r="A25" s="35" t="s">
        <v>23</v>
      </c>
      <c r="B25" s="38">
        <f>E7+C8-B24</f>
        <v>284355.443218</v>
      </c>
    </row>
    <row r="26" spans="1:2" ht="15.75">
      <c r="A26" s="19"/>
      <c r="B26" s="19"/>
    </row>
  </sheetData>
  <sheetProtection/>
  <mergeCells count="6">
    <mergeCell ref="B20:C20"/>
    <mergeCell ref="H10:L10"/>
    <mergeCell ref="D10:G10"/>
    <mergeCell ref="A10:A11"/>
    <mergeCell ref="B10:C11"/>
    <mergeCell ref="B16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апрель!F5</f>
        <v>235371.32999999996</v>
      </c>
      <c r="D5" s="12">
        <v>71078.68</v>
      </c>
      <c r="E5" s="12">
        <v>62566.87</v>
      </c>
      <c r="F5" s="12">
        <f>C5+D5-E5</f>
        <v>243883.13999999996</v>
      </c>
      <c r="G5" s="4"/>
      <c r="H5" s="4" t="s">
        <v>28</v>
      </c>
      <c r="I5" s="11">
        <f>апрель!I5+57.52</f>
        <v>11982.47</v>
      </c>
      <c r="J5" s="9"/>
    </row>
    <row r="6" spans="2:10" ht="12.75">
      <c r="B6" s="2" t="s">
        <v>6</v>
      </c>
      <c r="C6" s="26">
        <f>апрель!F6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261929.48999999996</v>
      </c>
      <c r="D7" s="12">
        <f>SUM(D5:D6)</f>
        <v>71078.68</v>
      </c>
      <c r="E7" s="12">
        <f>SUM(E5:E6)</f>
        <v>62566.87</v>
      </c>
      <c r="F7" s="12">
        <f>SUM(F5:F6)</f>
        <v>270441.29999999993</v>
      </c>
      <c r="G7" s="4"/>
      <c r="H7" s="4"/>
      <c r="I7" s="11"/>
      <c r="J7" s="9"/>
    </row>
    <row r="8" spans="2:12" ht="15">
      <c r="B8" s="34" t="s">
        <v>23</v>
      </c>
      <c r="C8" s="38">
        <f>апрель!B25</f>
        <v>284355.443218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9" t="s">
        <v>50</v>
      </c>
      <c r="C16" s="80"/>
      <c r="D16" s="3"/>
      <c r="E16" s="18"/>
      <c r="F16" s="13" t="s">
        <v>51</v>
      </c>
      <c r="G16" s="13">
        <v>2741</v>
      </c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2"/>
      <c r="C17" s="2"/>
      <c r="D17" s="3"/>
      <c r="E17" s="18"/>
      <c r="F17" s="13"/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2.75">
      <c r="A18" s="20"/>
      <c r="B18" s="20"/>
      <c r="C18" s="20"/>
      <c r="D18" s="33"/>
      <c r="E18" s="31"/>
      <c r="F18" s="31"/>
      <c r="G18" s="31"/>
      <c r="H18" s="32"/>
      <c r="I18" s="33"/>
      <c r="J18" s="33"/>
      <c r="K18" s="32"/>
      <c r="L18" s="21"/>
    </row>
    <row r="19" spans="1:2" ht="15">
      <c r="A19" s="35" t="s">
        <v>24</v>
      </c>
      <c r="B19" s="38">
        <f>G14+G16</f>
        <v>44273.48</v>
      </c>
    </row>
    <row r="20" spans="1:2" ht="15">
      <c r="A20" s="35" t="s">
        <v>23</v>
      </c>
      <c r="B20" s="38">
        <f>E7+C8-B19</f>
        <v>302648.833218</v>
      </c>
    </row>
    <row r="21" spans="1:2" ht="15.75">
      <c r="A21" s="19"/>
      <c r="B21" s="19"/>
    </row>
  </sheetData>
  <sheetProtection/>
  <mergeCells count="5">
    <mergeCell ref="D10:G10"/>
    <mergeCell ref="H10:L10"/>
    <mergeCell ref="A10:A11"/>
    <mergeCell ref="B10:C11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май!F5</f>
        <v>243883.13999999996</v>
      </c>
      <c r="D5" s="12">
        <v>71078.68</v>
      </c>
      <c r="E5" s="12">
        <v>61421.99</v>
      </c>
      <c r="F5" s="12">
        <f>C5+D5-E5</f>
        <v>253539.82999999996</v>
      </c>
      <c r="G5" s="4"/>
      <c r="H5" s="4" t="s">
        <v>28</v>
      </c>
      <c r="I5" s="11">
        <f>май!I5</f>
        <v>11982.47</v>
      </c>
      <c r="J5" s="9"/>
    </row>
    <row r="6" spans="2:10" ht="12.75">
      <c r="B6" s="2" t="s">
        <v>6</v>
      </c>
      <c r="C6" s="26">
        <f>май!F6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7">
        <f>SUM(C5:C6)</f>
        <v>270441.29999999993</v>
      </c>
      <c r="D7" s="12">
        <f>SUM(D5:D6)</f>
        <v>71078.68</v>
      </c>
      <c r="E7" s="12">
        <f>SUM(E5:E6)</f>
        <v>61421.99</v>
      </c>
      <c r="F7" s="12">
        <f>SUM(F5:F6)</f>
        <v>280097.98999999993</v>
      </c>
      <c r="G7" s="4"/>
      <c r="H7" s="4"/>
      <c r="I7" s="11"/>
      <c r="J7" s="9"/>
    </row>
    <row r="8" spans="2:12" ht="15">
      <c r="B8" s="34" t="s">
        <v>23</v>
      </c>
      <c r="C8" s="38">
        <f>май!B20</f>
        <v>302648.833218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9" t="s">
        <v>52</v>
      </c>
      <c r="C16" s="80"/>
      <c r="D16" s="3"/>
      <c r="E16" s="18"/>
      <c r="F16" s="13" t="s">
        <v>35</v>
      </c>
      <c r="G16" s="13">
        <v>3136.1</v>
      </c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2"/>
      <c r="C17" s="2"/>
      <c r="D17" s="3"/>
      <c r="E17" s="18"/>
      <c r="F17" s="13"/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G14+G16</f>
        <v>44668.58</v>
      </c>
    </row>
    <row r="25" spans="1:2" ht="15">
      <c r="A25" s="35" t="s">
        <v>23</v>
      </c>
      <c r="B25" s="38">
        <f>E7+C8-B24</f>
        <v>319402.243218</v>
      </c>
    </row>
    <row r="26" spans="1:2" ht="15.75">
      <c r="A26" s="19"/>
      <c r="B26" s="19"/>
    </row>
  </sheetData>
  <sheetProtection/>
  <mergeCells count="6">
    <mergeCell ref="H10:L10"/>
    <mergeCell ref="A10:A11"/>
    <mergeCell ref="B10:C11"/>
    <mergeCell ref="D10:G10"/>
    <mergeCell ref="B16:C16"/>
    <mergeCell ref="B20:C2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июнь!F5</f>
        <v>253539.82999999996</v>
      </c>
      <c r="D5" s="12">
        <v>71078.68</v>
      </c>
      <c r="E5" s="12">
        <v>54260.25</v>
      </c>
      <c r="F5" s="12">
        <f>C5+D5-E5</f>
        <v>270358.25999999995</v>
      </c>
      <c r="G5" s="4"/>
      <c r="H5" s="4" t="s">
        <v>28</v>
      </c>
      <c r="I5" s="11">
        <f>июнь!I5+85.08</f>
        <v>12067.55</v>
      </c>
      <c r="J5" s="9"/>
    </row>
    <row r="6" spans="2:10" ht="12.75">
      <c r="B6" s="2" t="s">
        <v>6</v>
      </c>
      <c r="C6" s="26">
        <f>июнь!F6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280097.98999999993</v>
      </c>
      <c r="D7" s="12">
        <f>SUM(D5:D6)</f>
        <v>71078.68</v>
      </c>
      <c r="E7" s="12">
        <f>SUM(E5:E6)</f>
        <v>54260.25</v>
      </c>
      <c r="F7" s="12">
        <f>SUM(F5:F6)</f>
        <v>296916.4199999999</v>
      </c>
      <c r="G7" s="4"/>
      <c r="H7" s="4"/>
      <c r="I7" s="11"/>
      <c r="J7" s="9"/>
    </row>
    <row r="8" spans="2:12" ht="15">
      <c r="B8" s="34" t="s">
        <v>23</v>
      </c>
      <c r="C8" s="38">
        <f>июнь!B25</f>
        <v>319402.243218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1" t="s">
        <v>53</v>
      </c>
      <c r="C16" s="72"/>
      <c r="D16" s="3"/>
      <c r="E16" s="18"/>
      <c r="F16" s="13" t="s">
        <v>35</v>
      </c>
      <c r="G16" s="13">
        <v>16634.3</v>
      </c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3"/>
      <c r="C17" s="74"/>
      <c r="D17" s="3"/>
      <c r="E17" s="18"/>
      <c r="F17" s="13"/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G14+G16</f>
        <v>58166.78</v>
      </c>
    </row>
    <row r="25" spans="1:2" ht="15">
      <c r="A25" s="35" t="s">
        <v>23</v>
      </c>
      <c r="B25" s="38">
        <f>E7+C8-B24</f>
        <v>315495.713218</v>
      </c>
    </row>
    <row r="26" spans="1:2" ht="15.75">
      <c r="A26" s="19"/>
      <c r="B26" s="19"/>
    </row>
  </sheetData>
  <sheetProtection/>
  <mergeCells count="6">
    <mergeCell ref="B20:C20"/>
    <mergeCell ref="H10:L10"/>
    <mergeCell ref="A10:A11"/>
    <mergeCell ref="B10:C11"/>
    <mergeCell ref="D10:G10"/>
    <mergeCell ref="B16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4.12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июль!F5</f>
        <v>270358.25999999995</v>
      </c>
      <c r="D5" s="12">
        <v>71078.68</v>
      </c>
      <c r="E5" s="12">
        <v>59692.78</v>
      </c>
      <c r="F5" s="12">
        <f>C5+D5-E5</f>
        <v>281744.1599999999</v>
      </c>
      <c r="G5" s="4"/>
      <c r="H5" s="4" t="s">
        <v>28</v>
      </c>
      <c r="I5" s="11">
        <f>июль!I5+0</f>
        <v>12067.55</v>
      </c>
      <c r="J5" s="9"/>
    </row>
    <row r="6" spans="2:10" ht="12.75">
      <c r="B6" s="2" t="s">
        <v>6</v>
      </c>
      <c r="C6" s="26">
        <f>июль!F6</f>
        <v>26558.16</v>
      </c>
      <c r="D6" s="12">
        <v>0</v>
      </c>
      <c r="E6" s="12">
        <v>0</v>
      </c>
      <c r="F6" s="12">
        <f>C6+D6-E6</f>
        <v>26558.16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296916.4199999999</v>
      </c>
      <c r="D7" s="12">
        <f>SUM(D5:D6)</f>
        <v>71078.68</v>
      </c>
      <c r="E7" s="12">
        <f>SUM(E5:E6)</f>
        <v>59692.78</v>
      </c>
      <c r="F7" s="12">
        <f>SUM(F5:F6)</f>
        <v>308302.3199999999</v>
      </c>
      <c r="G7" s="4"/>
      <c r="H7" s="4"/>
      <c r="I7" s="11"/>
      <c r="J7" s="9"/>
    </row>
    <row r="8" spans="2:12" ht="15">
      <c r="B8" s="34" t="s">
        <v>23</v>
      </c>
      <c r="C8" s="38">
        <f>июль!B25</f>
        <v>315495.713218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29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13">
        <v>41532.48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9" t="s">
        <v>54</v>
      </c>
      <c r="C16" s="80"/>
      <c r="D16" s="3"/>
      <c r="E16" s="18"/>
      <c r="F16" s="13"/>
      <c r="G16" s="13"/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54" t="s">
        <v>55</v>
      </c>
      <c r="C17" s="55"/>
      <c r="D17" s="3"/>
      <c r="E17" s="18"/>
      <c r="F17" s="81" t="s">
        <v>35</v>
      </c>
      <c r="G17" s="1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25.5" customHeight="1">
      <c r="A18" s="2"/>
      <c r="B18" s="67" t="s">
        <v>58</v>
      </c>
      <c r="C18" s="68"/>
      <c r="D18" s="3"/>
      <c r="E18" s="18"/>
      <c r="F18" s="82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23.25" customHeight="1">
      <c r="A19" s="2"/>
      <c r="B19" s="69"/>
      <c r="C19" s="70"/>
      <c r="D19" s="3"/>
      <c r="E19" s="13"/>
      <c r="F19" s="82"/>
      <c r="G19" s="13"/>
      <c r="H19" s="12"/>
      <c r="I19" s="3"/>
      <c r="J19" s="3"/>
      <c r="K19" s="12"/>
      <c r="L19" s="8"/>
    </row>
    <row r="20" spans="1:12" ht="12.75">
      <c r="A20" s="14"/>
      <c r="B20" s="54" t="s">
        <v>56</v>
      </c>
      <c r="C20" s="55"/>
      <c r="D20" s="3"/>
      <c r="E20" s="18"/>
      <c r="F20" s="82"/>
      <c r="G20" s="15"/>
      <c r="H20" s="12"/>
      <c r="I20" s="3"/>
      <c r="J20" s="3"/>
      <c r="K20" s="12"/>
      <c r="L20" s="8"/>
    </row>
    <row r="21" spans="1:12" ht="12.75">
      <c r="A21" s="2"/>
      <c r="B21" s="54" t="s">
        <v>57</v>
      </c>
      <c r="C21" s="55"/>
      <c r="D21" s="3"/>
      <c r="E21" s="18"/>
      <c r="F21" s="83"/>
      <c r="G21" s="50">
        <v>10847.27</v>
      </c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G14+G21</f>
        <v>52379.75</v>
      </c>
    </row>
    <row r="25" spans="1:2" ht="15">
      <c r="A25" s="35" t="s">
        <v>23</v>
      </c>
      <c r="B25" s="38">
        <f>E7+C8-B24</f>
        <v>322808.74321800005</v>
      </c>
    </row>
    <row r="26" spans="1:2" ht="15.75">
      <c r="A26" s="19"/>
      <c r="B26" s="19"/>
    </row>
  </sheetData>
  <sheetProtection/>
  <mergeCells count="10">
    <mergeCell ref="B21:C21"/>
    <mergeCell ref="F17:F21"/>
    <mergeCell ref="H10:L10"/>
    <mergeCell ref="A10:A11"/>
    <mergeCell ref="B10:C11"/>
    <mergeCell ref="D10:G10"/>
    <mergeCell ref="B16:C16"/>
    <mergeCell ref="B17:C17"/>
    <mergeCell ref="B20:C20"/>
    <mergeCell ref="B18:C19"/>
  </mergeCells>
  <printOptions/>
  <pageMargins left="0.3937007874015748" right="0.3937007874015748" top="0.3937007874015748" bottom="0.984251968503937" header="0.3149606299212598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2.875" style="0" customWidth="1"/>
    <col min="4" max="4" width="11.625" style="11" customWidth="1"/>
    <col min="5" max="5" width="11.75390625" style="9" customWidth="1"/>
    <col min="6" max="6" width="17.125" style="9" customWidth="1"/>
    <col min="7" max="7" width="14.875" style="9" customWidth="1"/>
    <col min="8" max="8" width="13.125" style="9" customWidth="1"/>
    <col min="10" max="10" width="10.625" style="0" customWidth="1"/>
    <col min="11" max="11" width="9.75390625" style="0" customWidth="1"/>
    <col min="12" max="12" width="13.75390625" style="0" customWidth="1"/>
  </cols>
  <sheetData>
    <row r="1" spans="1:12" ht="20.25" customHeight="1">
      <c r="A1" s="1"/>
      <c r="C1" s="4"/>
      <c r="E1" s="11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26">
        <f>август!F5</f>
        <v>281744.1599999999</v>
      </c>
      <c r="D5" s="12">
        <v>76495.13</v>
      </c>
      <c r="E5" s="12">
        <v>120131.7</v>
      </c>
      <c r="F5" s="12">
        <f>C5+D5-E5</f>
        <v>238107.5899999999</v>
      </c>
      <c r="G5" s="4"/>
      <c r="H5" s="4" t="s">
        <v>28</v>
      </c>
      <c r="I5" s="11">
        <f>август!I5+3945.35</f>
        <v>16012.9</v>
      </c>
      <c r="J5" s="9"/>
    </row>
    <row r="6" spans="2:10" ht="12.75">
      <c r="B6" s="2" t="s">
        <v>6</v>
      </c>
      <c r="C6" s="26">
        <f>август!F6</f>
        <v>26558.16</v>
      </c>
      <c r="D6" s="12">
        <v>0</v>
      </c>
      <c r="E6" s="12">
        <v>459.05</v>
      </c>
      <c r="F6" s="12">
        <f>C6+D6-E6</f>
        <v>26099.11</v>
      </c>
      <c r="G6" s="4"/>
      <c r="H6" s="28"/>
      <c r="I6" s="29"/>
      <c r="J6" s="30"/>
    </row>
    <row r="7" spans="2:10" ht="12.75">
      <c r="B7" s="2" t="s">
        <v>8</v>
      </c>
      <c r="C7" s="26">
        <f>SUM(C5:C6)</f>
        <v>308302.3199999999</v>
      </c>
      <c r="D7" s="12">
        <f>SUM(D5:D6)</f>
        <v>76495.13</v>
      </c>
      <c r="E7" s="12">
        <f>SUM(E5:E6)</f>
        <v>120590.75</v>
      </c>
      <c r="F7" s="12">
        <f>SUM(F5:F6)</f>
        <v>264206.6999999999</v>
      </c>
      <c r="G7" s="4"/>
      <c r="H7" s="4"/>
      <c r="I7" s="11"/>
      <c r="J7" s="9"/>
    </row>
    <row r="8" spans="2:12" ht="15">
      <c r="B8" s="34" t="s">
        <v>23</v>
      </c>
      <c r="C8" s="38">
        <f>август!B25</f>
        <v>322808.74321800005</v>
      </c>
      <c r="E8" s="11"/>
      <c r="F8" s="11"/>
      <c r="G8" s="11" t="s">
        <v>25</v>
      </c>
      <c r="H8" s="11"/>
      <c r="I8" s="4"/>
      <c r="J8" s="4"/>
      <c r="K8" s="11"/>
      <c r="L8" s="9"/>
    </row>
    <row r="9" spans="1:12" ht="12.75">
      <c r="A9" s="24"/>
      <c r="B9" s="22"/>
      <c r="C9" s="25"/>
      <c r="D9" s="23"/>
      <c r="E9" s="11"/>
      <c r="F9" s="11"/>
      <c r="G9" s="11"/>
      <c r="H9" s="11"/>
      <c r="I9" s="4"/>
      <c r="J9" s="4"/>
      <c r="K9" s="11"/>
      <c r="L9" s="9"/>
    </row>
    <row r="10" spans="1:12" ht="12.75">
      <c r="A10" s="57" t="s">
        <v>30</v>
      </c>
      <c r="B10" s="59" t="s">
        <v>9</v>
      </c>
      <c r="C10" s="60"/>
      <c r="D10" s="52" t="s">
        <v>10</v>
      </c>
      <c r="E10" s="56"/>
      <c r="F10" s="56"/>
      <c r="G10" s="53"/>
      <c r="H10" s="52" t="s">
        <v>15</v>
      </c>
      <c r="I10" s="56"/>
      <c r="J10" s="56"/>
      <c r="K10" s="56"/>
      <c r="L10" s="53"/>
    </row>
    <row r="11" spans="1:12" ht="24.75" customHeight="1">
      <c r="A11" s="58"/>
      <c r="B11" s="61"/>
      <c r="C11" s="62"/>
      <c r="D11" s="12" t="s">
        <v>11</v>
      </c>
      <c r="E11" s="36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7"/>
      <c r="B13" s="17" t="s">
        <v>26</v>
      </c>
      <c r="C13" s="17"/>
      <c r="D13" s="16"/>
      <c r="F13" s="16" t="s">
        <v>59</v>
      </c>
      <c r="G13" s="16"/>
      <c r="H13" s="16"/>
      <c r="I13" s="16"/>
      <c r="J13" s="16"/>
      <c r="K13" s="16"/>
      <c r="L13" s="16"/>
    </row>
    <row r="14" spans="2:256" s="2" customFormat="1" ht="12.75">
      <c r="B14" s="2" t="s">
        <v>27</v>
      </c>
      <c r="D14" s="3"/>
      <c r="F14" s="18" t="s">
        <v>22</v>
      </c>
      <c r="G14" s="51">
        <f>4857.6*10.03</f>
        <v>48721.728</v>
      </c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0" customFormat="1" ht="12.75">
      <c r="A16" s="14"/>
      <c r="B16" s="71" t="s">
        <v>60</v>
      </c>
      <c r="C16" s="72"/>
      <c r="D16" s="3"/>
      <c r="E16" s="18"/>
      <c r="F16" s="13"/>
      <c r="G16" s="13"/>
      <c r="H16" s="3"/>
      <c r="I16" s="3"/>
      <c r="J16" s="3"/>
      <c r="K16" s="12"/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>
      <c r="A17" s="2"/>
      <c r="B17" s="73"/>
      <c r="C17" s="74"/>
      <c r="D17" s="3"/>
      <c r="E17" s="13" t="s">
        <v>35</v>
      </c>
      <c r="F17" s="13"/>
      <c r="G17" s="13">
        <v>16012.1</v>
      </c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>
      <c r="A18" s="2"/>
      <c r="B18" s="2"/>
      <c r="C18" s="2"/>
      <c r="D18" s="3"/>
      <c r="E18" s="18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2"/>
      <c r="B19" s="2"/>
      <c r="C19" s="2"/>
      <c r="D19" s="3"/>
      <c r="E19" s="13"/>
      <c r="F19" s="13"/>
      <c r="G19" s="13"/>
      <c r="H19" s="12"/>
      <c r="I19" s="3"/>
      <c r="J19" s="3"/>
      <c r="K19" s="12"/>
      <c r="L19" s="8"/>
    </row>
    <row r="20" spans="1:12" ht="12.75">
      <c r="A20" s="14"/>
      <c r="B20" s="79"/>
      <c r="C20" s="80"/>
      <c r="D20" s="3"/>
      <c r="E20" s="18"/>
      <c r="F20" s="13"/>
      <c r="G20" s="15"/>
      <c r="H20" s="12"/>
      <c r="I20" s="3"/>
      <c r="J20" s="3"/>
      <c r="K20" s="12"/>
      <c r="L20" s="8"/>
    </row>
    <row r="21" spans="1:12" ht="12.75">
      <c r="A21" s="2"/>
      <c r="B21" s="2"/>
      <c r="C21" s="2"/>
      <c r="D21" s="3"/>
      <c r="E21" s="18"/>
      <c r="F21" s="13"/>
      <c r="G21" s="37"/>
      <c r="H21" s="12"/>
      <c r="I21" s="3"/>
      <c r="J21" s="3"/>
      <c r="K21" s="12"/>
      <c r="L21" s="8"/>
    </row>
    <row r="22" spans="1:12" ht="12.75">
      <c r="A22" s="2"/>
      <c r="B22" s="2"/>
      <c r="C22" s="2"/>
      <c r="D22" s="3"/>
      <c r="E22" s="13"/>
      <c r="F22" s="13"/>
      <c r="G22" s="13"/>
      <c r="H22" s="12"/>
      <c r="I22" s="3"/>
      <c r="J22" s="3"/>
      <c r="K22" s="12"/>
      <c r="L22" s="8"/>
    </row>
    <row r="23" spans="1:12" ht="12.75">
      <c r="A23" s="20"/>
      <c r="B23" s="20"/>
      <c r="C23" s="20"/>
      <c r="D23" s="33"/>
      <c r="E23" s="31"/>
      <c r="F23" s="31"/>
      <c r="G23" s="31"/>
      <c r="H23" s="32"/>
      <c r="I23" s="33"/>
      <c r="J23" s="33"/>
      <c r="K23" s="32"/>
      <c r="L23" s="21"/>
    </row>
    <row r="24" spans="1:2" ht="15">
      <c r="A24" s="35" t="s">
        <v>24</v>
      </c>
      <c r="B24" s="38">
        <f>G14+G17</f>
        <v>64733.828</v>
      </c>
    </row>
    <row r="25" spans="1:2" ht="15">
      <c r="A25" s="35" t="s">
        <v>23</v>
      </c>
      <c r="B25" s="38">
        <f>E7+C8-B24</f>
        <v>378665.66521800007</v>
      </c>
    </row>
    <row r="26" spans="1:2" ht="15.75">
      <c r="A26" s="19"/>
      <c r="B26" s="19"/>
    </row>
  </sheetData>
  <sheetProtection/>
  <mergeCells count="6">
    <mergeCell ref="H10:L10"/>
    <mergeCell ref="A10:A11"/>
    <mergeCell ref="B10:C11"/>
    <mergeCell ref="D10:G10"/>
    <mergeCell ref="B20:C20"/>
    <mergeCell ref="B16:C17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Днс</cp:lastModifiedBy>
  <cp:lastPrinted>2016-02-03T11:11:43Z</cp:lastPrinted>
  <dcterms:created xsi:type="dcterms:W3CDTF">2008-11-05T05:36:25Z</dcterms:created>
  <dcterms:modified xsi:type="dcterms:W3CDTF">2016-02-04T13:21:22Z</dcterms:modified>
  <cp:category/>
  <cp:version/>
  <cp:contentType/>
  <cp:contentStatus/>
</cp:coreProperties>
</file>