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<sst xmlns="http://schemas.openxmlformats.org/spreadsheetml/2006/main" count="462" uniqueCount="72">
  <si>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</si>
  <si>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</si>
  <si>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</si>
  <si>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</si>
  <si>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</si>
  <si>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</si>
  <si>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</si>
  <si>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</si>
  <si>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</si>
  <si>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</si>
  <si>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</si>
  <si>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</si>
  <si>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</si>
  <si>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</si>
  <si>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</si>
  <si>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</si>
  <si>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</si>
  <si>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</si>
  <si>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</si>
  <si>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</si>
  <si>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</si>
  <si>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</si>
  <si>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Юности 13</t>
  </si>
  <si>
    <t>Всего затрат</t>
  </si>
  <si>
    <t>Остаток</t>
  </si>
  <si>
    <t>содержание и обслуживание</t>
  </si>
  <si>
    <t>общего имущества</t>
  </si>
  <si>
    <t>4187.40*8,55</t>
  </si>
  <si>
    <t xml:space="preserve">дата 2015г </t>
  </si>
  <si>
    <t>30.02.2015</t>
  </si>
  <si>
    <t>замена лампочек</t>
  </si>
  <si>
    <t>электрик</t>
  </si>
  <si>
    <t>лампочка</t>
  </si>
  <si>
    <t>шт</t>
  </si>
  <si>
    <t>Прочистка впуска канализации 6 подъезда</t>
  </si>
  <si>
    <t>сантехник</t>
  </si>
  <si>
    <t>Прочистка выпуска канализации 3 подъезд</t>
  </si>
  <si>
    <t>Замена запорной арматуры на стояках отопления</t>
  </si>
  <si>
    <t xml:space="preserve"> сварщик</t>
  </si>
  <si>
    <t>смета</t>
  </si>
  <si>
    <t>Развоздушили систему отопления в кв.78</t>
  </si>
  <si>
    <t>замена вентилей на стояках отопления в подвале</t>
  </si>
  <si>
    <t>сварщик</t>
  </si>
  <si>
    <t>Развоздушили систему отопления в кв.82</t>
  </si>
  <si>
    <t>12.03.15-19.03.15</t>
  </si>
  <si>
    <t>Работы на кровле</t>
  </si>
  <si>
    <t>вышка</t>
  </si>
  <si>
    <t>час</t>
  </si>
  <si>
    <t>Ремонтные работы за апрель 2015</t>
  </si>
  <si>
    <t>Ремонтные работы за июнь</t>
  </si>
  <si>
    <t xml:space="preserve">калькуляция </t>
  </si>
  <si>
    <t>Ремонт узла управления</t>
  </si>
  <si>
    <t>Ремонтные работы за июль 2015г.</t>
  </si>
  <si>
    <t>Ремонтные работы за август:</t>
  </si>
  <si>
    <t>замена плавких вставок</t>
  </si>
  <si>
    <t>прочистка канализаций</t>
  </si>
  <si>
    <t>ремонт проводки</t>
  </si>
  <si>
    <t>4187.40*10,03</t>
  </si>
  <si>
    <t>ремонтные работы за сентябрь 2015г.</t>
  </si>
  <si>
    <t>выполненые работы за октябрь 2015г.</t>
  </si>
  <si>
    <t>Выполненные работы за ноябрь 2015г.</t>
  </si>
  <si>
    <t>установка общедомового прибора учета ХВС</t>
  </si>
  <si>
    <t>выполненные работы за декабрь 2015г</t>
  </si>
  <si>
    <t>упр</t>
  </si>
  <si>
    <t>сод</t>
  </si>
  <si>
    <t>тек</t>
  </si>
  <si>
    <t>опл</t>
  </si>
  <si>
    <t xml:space="preserve">тек </t>
  </si>
  <si>
    <t>сод инж тех об</t>
  </si>
  <si>
    <t>авар</t>
  </si>
  <si>
    <t>сод общ им</t>
  </si>
  <si>
    <t>сод зем уч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</si>
</sst>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/m;@"/>
    <numFmt numFmtId="174" formatCode="dd/mm/yy;@"/>
    <numFmt numFmtId="175" formatCode="0.0"/>
    <numFmt numFmtId="176" formatCode="0.000"/>
    <numFmt numFmtId="177" formatCode="0.0000"/>
    <numFmt numFmtId="178" formatCode="0.00000"/>
  </numFmts>
  <fonts count="42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2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2" fontId="4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5" sqref="H5:I5"/>
    </sheetView>
  </sheetViews>
  <sheetFormatPr defaultColWidth="9.00390625" defaultRowHeight="12.75"/>
  <cols>
    <col min="1" max="1" width="13.875" style="0" customWidth="1"/>
    <col min="2" max="2" width="11.375" style="0" customWidth="1"/>
    <col min="3" max="3" width="13.875" style="0" customWidth="1"/>
    <col min="4" max="4" width="11.625" style="9" customWidth="1"/>
    <col min="5" max="5" width="15.125" style="9" customWidth="1"/>
    <col min="6" max="6" width="17.00390625" style="9" customWidth="1"/>
    <col min="7" max="8" width="14.875" style="9" customWidth="1"/>
    <col min="9" max="9" width="8.375" style="0" customWidth="1"/>
    <col min="10" max="10" width="10.25390625" style="0" customWidth="1"/>
    <col min="11" max="11" width="9.75390625" style="0" customWidth="1"/>
    <col min="12" max="12" width="13.875" style="0" customWidth="1"/>
  </cols>
  <sheetData>
    <row r="1" spans="1:12" ht="20.25" customHeight="1">
      <c r="A1" s="1"/>
      <c r="C1" s="4"/>
      <c r="D1" s="11"/>
      <c r="E1" s="11"/>
      <c r="F1" s="5">
        <v>42034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11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11"/>
      <c r="H4" s="4"/>
      <c r="I4" s="11"/>
      <c r="J4" s="9"/>
    </row>
    <row r="5" spans="1:10" ht="12.75">
      <c r="A5" s="2" t="s">
        <v>5</v>
      </c>
      <c r="B5" s="2" t="s">
        <v>7</v>
      </c>
      <c r="C5" s="12">
        <v>108667.3</v>
      </c>
      <c r="D5" s="12">
        <v>61744.39</v>
      </c>
      <c r="E5" s="12">
        <v>44433.55</v>
      </c>
      <c r="F5" s="12">
        <f>C5+D5-E5</f>
        <v>125978.14</v>
      </c>
      <c r="G5" s="11"/>
      <c r="H5" s="4"/>
      <c r="I5" s="11"/>
      <c r="J5" s="9"/>
    </row>
    <row r="6" spans="2:10" ht="12.75">
      <c r="B6" s="2" t="s">
        <v>6</v>
      </c>
      <c r="C6" s="12">
        <v>6548.34</v>
      </c>
      <c r="D6" s="12">
        <v>0</v>
      </c>
      <c r="E6" s="12">
        <v>35.6</v>
      </c>
      <c r="F6" s="12">
        <f>C6+D6-E6</f>
        <v>6512.74</v>
      </c>
      <c r="G6" s="11"/>
      <c r="H6" s="4"/>
      <c r="I6" s="11"/>
      <c r="J6" s="9"/>
    </row>
    <row r="7" spans="2:10" ht="12.75">
      <c r="B7" s="2" t="s">
        <v>8</v>
      </c>
      <c r="C7" s="12">
        <f>SUM(C5:C6)</f>
        <v>115215.64</v>
      </c>
      <c r="D7" s="12">
        <f>SUM(D5:D6)</f>
        <v>61744.39</v>
      </c>
      <c r="E7" s="12">
        <f>SUM(E5:E6)</f>
        <v>44469.15</v>
      </c>
      <c r="F7" s="12">
        <f>SUM(F5:F6)</f>
        <v>132490.88</v>
      </c>
      <c r="G7" s="11"/>
      <c r="H7" s="4"/>
      <c r="I7" s="11"/>
      <c r="J7" s="9"/>
    </row>
    <row r="8" spans="2:12" ht="15">
      <c r="B8" s="22" t="s">
        <v>24</v>
      </c>
      <c r="C8" s="19">
        <v>149615.68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40" t="s">
        <v>28</v>
      </c>
      <c r="B10" s="42" t="s">
        <v>9</v>
      </c>
      <c r="C10" s="43"/>
      <c r="D10" s="46" t="s">
        <v>10</v>
      </c>
      <c r="E10" s="47"/>
      <c r="F10" s="47"/>
      <c r="G10" s="48"/>
      <c r="H10" s="46" t="s">
        <v>15</v>
      </c>
      <c r="I10" s="47"/>
      <c r="J10" s="47"/>
      <c r="K10" s="47"/>
      <c r="L10" s="48"/>
    </row>
    <row r="11" spans="1:12" ht="22.5" customHeight="1">
      <c r="A11" s="41"/>
      <c r="B11" s="44"/>
      <c r="C11" s="45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3"/>
      <c r="D13" s="12"/>
      <c r="F13" s="12" t="s">
        <v>27</v>
      </c>
      <c r="G13" s="12"/>
      <c r="H13" s="12"/>
      <c r="I13" s="3"/>
      <c r="J13" s="3"/>
      <c r="K13" s="12"/>
      <c r="L13" s="8"/>
    </row>
    <row r="14" spans="1:12" ht="12.75">
      <c r="A14" s="2"/>
      <c r="B14" s="2" t="s">
        <v>26</v>
      </c>
      <c r="C14" s="3"/>
      <c r="D14" s="12"/>
      <c r="E14" s="12"/>
      <c r="F14" s="14" t="s">
        <v>21</v>
      </c>
      <c r="G14" s="14">
        <v>35802.27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4.25" customHeight="1">
      <c r="A16" s="21">
        <v>42017</v>
      </c>
      <c r="B16" s="49" t="s">
        <v>30</v>
      </c>
      <c r="C16" s="50"/>
      <c r="D16" s="12" t="s">
        <v>31</v>
      </c>
      <c r="E16" s="12">
        <v>529</v>
      </c>
      <c r="F16" s="17">
        <v>1</v>
      </c>
      <c r="G16" s="14">
        <f>E16</f>
        <v>529</v>
      </c>
      <c r="H16" s="12" t="s">
        <v>32</v>
      </c>
      <c r="I16" s="3" t="s">
        <v>33</v>
      </c>
      <c r="J16" s="3">
        <v>4</v>
      </c>
      <c r="K16" s="12">
        <f>11.9*1.103*1.02</f>
        <v>13.388214</v>
      </c>
      <c r="L16" s="8">
        <f>J16*K16</f>
        <v>53.552856</v>
      </c>
    </row>
    <row r="17" spans="1:12" ht="12.75">
      <c r="A17" s="2"/>
      <c r="B17" s="2"/>
      <c r="C17" s="3"/>
      <c r="D17" s="12"/>
      <c r="E17" s="12"/>
      <c r="F17" s="16"/>
      <c r="G17" s="12"/>
      <c r="H17" s="12"/>
      <c r="I17" s="3"/>
      <c r="J17" s="3"/>
      <c r="K17" s="14" t="s">
        <v>21</v>
      </c>
      <c r="L17" s="13">
        <f>L16</f>
        <v>53.552856</v>
      </c>
    </row>
    <row r="18" spans="1:12" ht="12.75">
      <c r="A18" s="2"/>
      <c r="B18" s="2"/>
      <c r="C18" s="3"/>
      <c r="D18" s="12"/>
      <c r="E18" s="12"/>
      <c r="F18" s="14"/>
      <c r="G18" s="14"/>
      <c r="H18" s="12"/>
      <c r="I18" s="3"/>
      <c r="J18" s="3"/>
      <c r="K18" s="12"/>
      <c r="L18" s="8"/>
    </row>
    <row r="19" spans="1:12" ht="12.75">
      <c r="A19" s="21">
        <v>42030</v>
      </c>
      <c r="B19" s="46" t="s">
        <v>30</v>
      </c>
      <c r="C19" s="48"/>
      <c r="D19" s="12" t="s">
        <v>31</v>
      </c>
      <c r="E19" s="12">
        <v>529</v>
      </c>
      <c r="F19" s="17">
        <v>1</v>
      </c>
      <c r="G19" s="14">
        <v>529</v>
      </c>
      <c r="H19" s="12" t="s">
        <v>32</v>
      </c>
      <c r="I19" s="3" t="s">
        <v>33</v>
      </c>
      <c r="J19" s="3">
        <v>7</v>
      </c>
      <c r="K19" s="12">
        <f>11.9*1.103*1.02</f>
        <v>13.388214</v>
      </c>
      <c r="L19" s="8">
        <f>J19*K19</f>
        <v>93.71749799999999</v>
      </c>
    </row>
    <row r="20" spans="1:12" ht="12.75">
      <c r="A20" s="2"/>
      <c r="B20" s="2"/>
      <c r="C20" s="3"/>
      <c r="D20" s="12"/>
      <c r="E20" s="12"/>
      <c r="F20" s="16"/>
      <c r="G20" s="12"/>
      <c r="H20" s="12"/>
      <c r="I20" s="3"/>
      <c r="J20" s="3"/>
      <c r="K20" s="14" t="s">
        <v>21</v>
      </c>
      <c r="L20" s="13">
        <f>L19</f>
        <v>93.71749799999999</v>
      </c>
    </row>
    <row r="21" spans="1:12" ht="12.75">
      <c r="A21" s="2"/>
      <c r="B21" s="2"/>
      <c r="C21" s="3"/>
      <c r="D21" s="12"/>
      <c r="E21" s="12"/>
      <c r="F21" s="16"/>
      <c r="G21" s="12"/>
      <c r="H21" s="12"/>
      <c r="I21" s="3"/>
      <c r="J21" s="3"/>
      <c r="K21" s="14"/>
      <c r="L21" s="8"/>
    </row>
    <row r="23" spans="1:2" ht="15">
      <c r="A23" s="20" t="s">
        <v>23</v>
      </c>
      <c r="B23" s="19">
        <f>G14+G16+G19+L17+L20</f>
        <v>37007.540354</v>
      </c>
    </row>
    <row r="24" spans="1:2" ht="15">
      <c r="A24" s="20" t="s">
        <v>24</v>
      </c>
      <c r="B24" s="19">
        <f>E7+C8-B23</f>
        <v>157077.289646</v>
      </c>
    </row>
  </sheetData>
  <sheetProtection/>
  <mergeCells count="6">
    <mergeCell ref="A10:A11"/>
    <mergeCell ref="B10:C11"/>
    <mergeCell ref="D10:G10"/>
    <mergeCell ref="H10:L10"/>
    <mergeCell ref="B16:C16"/>
    <mergeCell ref="B19:C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5" sqref="H5:I6"/>
    </sheetView>
  </sheetViews>
  <sheetFormatPr defaultColWidth="9.00390625" defaultRowHeight="12.75"/>
  <cols>
    <col min="1" max="1" width="13.875" style="0" customWidth="1"/>
    <col min="2" max="2" width="11.375" style="0" customWidth="1"/>
    <col min="3" max="3" width="13.875" style="0" customWidth="1"/>
    <col min="4" max="4" width="11.625" style="9" customWidth="1"/>
    <col min="5" max="5" width="15.125" style="9" customWidth="1"/>
    <col min="6" max="6" width="17.00390625" style="9" customWidth="1"/>
    <col min="7" max="8" width="14.875" style="9" customWidth="1"/>
    <col min="9" max="9" width="8.375" style="0" customWidth="1"/>
    <col min="10" max="10" width="10.25390625" style="0" customWidth="1"/>
    <col min="11" max="11" width="9.75390625" style="0" customWidth="1"/>
    <col min="12" max="12" width="13.875" style="0" customWidth="1"/>
  </cols>
  <sheetData>
    <row r="1" spans="1:12" ht="20.25" customHeight="1">
      <c r="A1" s="1"/>
      <c r="C1" s="4"/>
      <c r="D1" s="11"/>
      <c r="E1" s="11"/>
      <c r="F1" s="5">
        <v>42307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11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11"/>
      <c r="H4" s="4"/>
      <c r="I4" s="11"/>
      <c r="J4" s="9"/>
    </row>
    <row r="5" spans="1:10" ht="12.75">
      <c r="A5" s="2" t="s">
        <v>5</v>
      </c>
      <c r="B5" s="2" t="s">
        <v>7</v>
      </c>
      <c r="C5" s="12">
        <f>сентябрь!F5</f>
        <v>149600.7</v>
      </c>
      <c r="D5" s="12">
        <v>66805.34</v>
      </c>
      <c r="E5" s="12">
        <v>65321.74</v>
      </c>
      <c r="F5" s="12">
        <v>143634.7</v>
      </c>
      <c r="G5" s="11"/>
      <c r="H5" s="4"/>
      <c r="I5" s="11"/>
      <c r="J5" s="9"/>
    </row>
    <row r="6" spans="2:10" ht="12.75">
      <c r="B6" s="2" t="s">
        <v>6</v>
      </c>
      <c r="C6" s="12">
        <f>сентябрь!F6</f>
        <v>6417.699999999999</v>
      </c>
      <c r="D6" s="12">
        <v>0</v>
      </c>
      <c r="E6" s="12">
        <v>13.32</v>
      </c>
      <c r="F6" s="12">
        <f>C6+D6-E6</f>
        <v>6404.379999999999</v>
      </c>
      <c r="G6" s="11"/>
      <c r="H6" s="4"/>
      <c r="I6" s="11"/>
      <c r="J6" s="9"/>
    </row>
    <row r="7" spans="2:10" ht="12.75">
      <c r="B7" s="2" t="s">
        <v>8</v>
      </c>
      <c r="C7" s="12">
        <f>SUM(C5:C6)</f>
        <v>156018.40000000002</v>
      </c>
      <c r="D7" s="12">
        <f>SUM(D5:D6)</f>
        <v>66805.34</v>
      </c>
      <c r="E7" s="12">
        <f>SUM(E5:E6)</f>
        <v>65335.06</v>
      </c>
      <c r="F7" s="12">
        <f>SUM(F5:F6)</f>
        <v>150039.08000000002</v>
      </c>
      <c r="G7" s="11"/>
      <c r="H7" s="4"/>
      <c r="I7" s="11"/>
      <c r="J7" s="9"/>
    </row>
    <row r="8" spans="2:12" ht="15">
      <c r="B8" s="22" t="s">
        <v>24</v>
      </c>
      <c r="C8" s="19">
        <f>сентябрь!B24</f>
        <v>233861.47108200003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40" t="s">
        <v>28</v>
      </c>
      <c r="B10" s="42" t="s">
        <v>9</v>
      </c>
      <c r="C10" s="43"/>
      <c r="D10" s="46" t="s">
        <v>10</v>
      </c>
      <c r="E10" s="47"/>
      <c r="F10" s="47"/>
      <c r="G10" s="48"/>
      <c r="H10" s="46" t="s">
        <v>15</v>
      </c>
      <c r="I10" s="47"/>
      <c r="J10" s="47"/>
      <c r="K10" s="47"/>
      <c r="L10" s="48"/>
    </row>
    <row r="11" spans="1:12" ht="22.5" customHeight="1">
      <c r="A11" s="41"/>
      <c r="B11" s="44"/>
      <c r="C11" s="45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3"/>
      <c r="D13" s="12"/>
      <c r="F13" s="12" t="s">
        <v>57</v>
      </c>
      <c r="G13" s="12"/>
      <c r="H13" s="12"/>
      <c r="I13" s="3"/>
      <c r="J13" s="3"/>
      <c r="K13" s="12"/>
      <c r="L13" s="8"/>
    </row>
    <row r="14" spans="1:12" ht="12.75">
      <c r="A14" s="2"/>
      <c r="B14" s="2" t="s">
        <v>26</v>
      </c>
      <c r="C14" s="3"/>
      <c r="D14" s="12"/>
      <c r="E14" s="12"/>
      <c r="F14" s="14" t="s">
        <v>21</v>
      </c>
      <c r="G14" s="14">
        <f>4187.4*10.03</f>
        <v>41999.621999999996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4.25" customHeight="1">
      <c r="A16" s="21"/>
      <c r="B16" s="53" t="s">
        <v>59</v>
      </c>
      <c r="C16" s="54"/>
      <c r="D16" s="12"/>
      <c r="E16" s="12"/>
      <c r="F16" s="17"/>
      <c r="G16" s="14"/>
      <c r="H16" s="12"/>
      <c r="I16" s="3"/>
      <c r="J16" s="3"/>
      <c r="K16" s="12"/>
      <c r="L16" s="8"/>
    </row>
    <row r="17" spans="1:12" ht="12.75">
      <c r="A17" s="2"/>
      <c r="B17" s="55"/>
      <c r="C17" s="56"/>
      <c r="D17" s="12"/>
      <c r="E17" s="12"/>
      <c r="F17" s="17" t="s">
        <v>39</v>
      </c>
      <c r="G17" s="14">
        <v>3832.71</v>
      </c>
      <c r="H17" s="12"/>
      <c r="I17" s="3"/>
      <c r="J17" s="3"/>
      <c r="K17" s="18"/>
      <c r="L17" s="8"/>
    </row>
    <row r="18" spans="1:12" ht="12.75">
      <c r="A18" s="2"/>
      <c r="B18" s="2"/>
      <c r="C18" s="3"/>
      <c r="D18" s="12"/>
      <c r="E18" s="12"/>
      <c r="F18" s="14"/>
      <c r="G18" s="14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7"/>
      <c r="G19" s="14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6"/>
      <c r="G20" s="12"/>
      <c r="H20" s="12"/>
      <c r="I20" s="3"/>
      <c r="J20" s="3"/>
      <c r="K20" s="14"/>
      <c r="L20" s="13"/>
    </row>
    <row r="21" spans="1:12" ht="12.75">
      <c r="A21" s="2"/>
      <c r="B21" s="2"/>
      <c r="C21" s="3"/>
      <c r="D21" s="12"/>
      <c r="E21" s="12"/>
      <c r="F21" s="16"/>
      <c r="G21" s="12"/>
      <c r="H21" s="12"/>
      <c r="I21" s="3"/>
      <c r="J21" s="3"/>
      <c r="K21" s="14"/>
      <c r="L21" s="8"/>
    </row>
    <row r="23" spans="1:2" ht="15">
      <c r="A23" s="20" t="s">
        <v>23</v>
      </c>
      <c r="B23" s="19">
        <f>G14+G17</f>
        <v>45832.331999999995</v>
      </c>
    </row>
    <row r="24" spans="1:2" ht="15">
      <c r="A24" s="20" t="s">
        <v>24</v>
      </c>
      <c r="B24" s="19">
        <f>E7+C8-B23</f>
        <v>253364.199082</v>
      </c>
    </row>
    <row r="25" ht="12.75" hidden="1">
      <c r="D25" s="9">
        <v>4188.1</v>
      </c>
    </row>
    <row r="26" spans="3:7" ht="12.75" hidden="1">
      <c r="C26" s="35" t="s">
        <v>63</v>
      </c>
      <c r="D26" s="9">
        <f>D25*1.33</f>
        <v>5570.173000000001</v>
      </c>
      <c r="E26" s="9">
        <f>77.4*1.33*50/100</f>
        <v>51.471000000000004</v>
      </c>
      <c r="F26" s="36">
        <f>D26-E26</f>
        <v>5518.702000000001</v>
      </c>
      <c r="G26" s="9">
        <f>F26+F27+F28</f>
        <v>17634.950000000004</v>
      </c>
    </row>
    <row r="27" spans="3:6" ht="12.75" hidden="1">
      <c r="C27" s="35" t="s">
        <v>64</v>
      </c>
      <c r="D27" s="9">
        <f>D25*1.36</f>
        <v>5695.816000000001</v>
      </c>
      <c r="E27" s="9">
        <f>77.4*1.36*50/100</f>
        <v>52.632000000000005</v>
      </c>
      <c r="F27" s="36">
        <f>D27-E27</f>
        <v>5643.184000000001</v>
      </c>
    </row>
    <row r="28" spans="3:6" ht="12.75" hidden="1">
      <c r="C28" s="35" t="s">
        <v>65</v>
      </c>
      <c r="D28" s="9">
        <f>D25*1.56</f>
        <v>6533.436000000001</v>
      </c>
      <c r="E28" s="9">
        <f>77.4*1.56*50/100</f>
        <v>60.37200000000001</v>
      </c>
      <c r="F28" s="36">
        <f>D28-E28</f>
        <v>6473.064</v>
      </c>
    </row>
    <row r="29" spans="4:6" ht="12.75" hidden="1">
      <c r="D29" s="9">
        <f>D25*1.84</f>
        <v>7706.104000000001</v>
      </c>
      <c r="E29" s="9">
        <f>77.4*1.84*50/100</f>
        <v>71.20800000000001</v>
      </c>
      <c r="F29" s="36">
        <f>D29-E29</f>
        <v>7634.896000000002</v>
      </c>
    </row>
  </sheetData>
  <sheetProtection/>
  <mergeCells count="5">
    <mergeCell ref="A10:A11"/>
    <mergeCell ref="B10:C11"/>
    <mergeCell ref="D10:G10"/>
    <mergeCell ref="H10:L10"/>
    <mergeCell ref="B16:C17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5" sqref="H5:I5"/>
    </sheetView>
  </sheetViews>
  <sheetFormatPr defaultColWidth="9.00390625" defaultRowHeight="12.75"/>
  <cols>
    <col min="1" max="1" width="13.875" style="0" customWidth="1"/>
    <col min="2" max="2" width="11.375" style="0" customWidth="1"/>
    <col min="3" max="3" width="13.875" style="0" customWidth="1"/>
    <col min="4" max="4" width="11.625" style="9" customWidth="1"/>
    <col min="5" max="5" width="15.125" style="9" customWidth="1"/>
    <col min="6" max="6" width="17.00390625" style="9" customWidth="1"/>
    <col min="7" max="8" width="14.875" style="9" customWidth="1"/>
    <col min="9" max="9" width="8.375" style="0" customWidth="1"/>
    <col min="10" max="10" width="10.25390625" style="0" customWidth="1"/>
    <col min="11" max="11" width="9.75390625" style="0" customWidth="1"/>
    <col min="12" max="12" width="13.875" style="0" customWidth="1"/>
  </cols>
  <sheetData>
    <row r="1" spans="1:12" ht="20.25" customHeight="1">
      <c r="A1" s="1"/>
      <c r="C1" s="4"/>
      <c r="D1" s="11"/>
      <c r="E1" s="11"/>
      <c r="F1" s="5">
        <v>42338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11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11"/>
      <c r="H4" s="4"/>
      <c r="I4" s="11"/>
      <c r="J4" s="9"/>
    </row>
    <row r="5" spans="1:10" ht="12.75">
      <c r="A5" s="2" t="s">
        <v>5</v>
      </c>
      <c r="B5" s="2" t="s">
        <v>7</v>
      </c>
      <c r="C5" s="12">
        <f>октябрь!F5</f>
        <v>143634.7</v>
      </c>
      <c r="D5" s="12">
        <v>66805.34</v>
      </c>
      <c r="E5" s="12">
        <v>68667.46</v>
      </c>
      <c r="F5" s="12">
        <v>128570.54</v>
      </c>
      <c r="G5" s="11"/>
      <c r="H5" s="4"/>
      <c r="I5" s="11"/>
      <c r="J5" s="9"/>
    </row>
    <row r="6" spans="2:10" ht="12.75">
      <c r="B6" s="2" t="s">
        <v>6</v>
      </c>
      <c r="C6" s="12">
        <f>октябрь!F6</f>
        <v>6404.379999999999</v>
      </c>
      <c r="D6" s="12">
        <v>0</v>
      </c>
      <c r="E6" s="12">
        <v>12.8</v>
      </c>
      <c r="F6" s="12">
        <f>C6+D6-E6</f>
        <v>6391.579999999999</v>
      </c>
      <c r="G6" s="11"/>
      <c r="H6" s="4"/>
      <c r="I6" s="11"/>
      <c r="J6" s="9"/>
    </row>
    <row r="7" spans="2:10" ht="12.75">
      <c r="B7" s="2" t="s">
        <v>8</v>
      </c>
      <c r="C7" s="12">
        <f>SUM(C5:C6)</f>
        <v>150039.08000000002</v>
      </c>
      <c r="D7" s="12">
        <f>SUM(D5:D6)</f>
        <v>66805.34</v>
      </c>
      <c r="E7" s="12">
        <f>SUM(E5:E6)</f>
        <v>68680.26000000001</v>
      </c>
      <c r="F7" s="12">
        <f>SUM(F5:F6)</f>
        <v>134962.12</v>
      </c>
      <c r="G7" s="11"/>
      <c r="H7" s="4"/>
      <c r="I7" s="11"/>
      <c r="J7" s="9"/>
    </row>
    <row r="8" spans="2:12" ht="15">
      <c r="B8" s="22" t="s">
        <v>24</v>
      </c>
      <c r="C8" s="19">
        <f>октябрь!B24</f>
        <v>253364.199082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40" t="s">
        <v>28</v>
      </c>
      <c r="B10" s="42" t="s">
        <v>9</v>
      </c>
      <c r="C10" s="43"/>
      <c r="D10" s="46" t="s">
        <v>10</v>
      </c>
      <c r="E10" s="47"/>
      <c r="F10" s="47"/>
      <c r="G10" s="48"/>
      <c r="H10" s="46" t="s">
        <v>15</v>
      </c>
      <c r="I10" s="47"/>
      <c r="J10" s="47"/>
      <c r="K10" s="47"/>
      <c r="L10" s="48"/>
    </row>
    <row r="11" spans="1:12" ht="22.5" customHeight="1">
      <c r="A11" s="41"/>
      <c r="B11" s="44"/>
      <c r="C11" s="45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3"/>
      <c r="D13" s="12"/>
      <c r="F13" s="12" t="s">
        <v>57</v>
      </c>
      <c r="G13" s="12"/>
      <c r="H13" s="12"/>
      <c r="I13" s="3"/>
      <c r="J13" s="3"/>
      <c r="K13" s="12"/>
      <c r="L13" s="8"/>
    </row>
    <row r="14" spans="1:12" ht="12.75">
      <c r="A14" s="2"/>
      <c r="B14" s="2" t="s">
        <v>26</v>
      </c>
      <c r="C14" s="3"/>
      <c r="D14" s="12"/>
      <c r="E14" s="12"/>
      <c r="F14" s="14" t="s">
        <v>21</v>
      </c>
      <c r="G14" s="14">
        <f>4187.4*10.03</f>
        <v>41999.621999999996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4.25" customHeight="1">
      <c r="A16" s="21"/>
      <c r="B16" s="53" t="s">
        <v>60</v>
      </c>
      <c r="C16" s="54"/>
      <c r="D16" s="12"/>
      <c r="E16" s="12"/>
      <c r="F16" s="17"/>
      <c r="G16" s="14"/>
      <c r="H16" s="12"/>
      <c r="I16" s="3"/>
      <c r="J16" s="3"/>
      <c r="K16" s="12"/>
      <c r="L16" s="8"/>
    </row>
    <row r="17" spans="1:12" ht="12.75">
      <c r="A17" s="2"/>
      <c r="B17" s="55"/>
      <c r="C17" s="56"/>
      <c r="D17" s="12"/>
      <c r="E17" s="12"/>
      <c r="F17" s="16" t="s">
        <v>39</v>
      </c>
      <c r="G17" s="14">
        <v>16472.55</v>
      </c>
      <c r="H17" s="12"/>
      <c r="I17" s="3"/>
      <c r="J17" s="3"/>
      <c r="K17" s="18"/>
      <c r="L17" s="8"/>
    </row>
    <row r="18" spans="1:12" ht="12.75">
      <c r="A18" s="2"/>
      <c r="B18" s="2"/>
      <c r="C18" s="3"/>
      <c r="D18" s="12"/>
      <c r="E18" s="12"/>
      <c r="F18" s="14"/>
      <c r="G18" s="14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7"/>
      <c r="G19" s="14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6"/>
      <c r="G20" s="12"/>
      <c r="H20" s="12"/>
      <c r="I20" s="3"/>
      <c r="J20" s="3"/>
      <c r="K20" s="14"/>
      <c r="L20" s="13"/>
    </row>
    <row r="21" spans="1:12" ht="12.75">
      <c r="A21" s="2"/>
      <c r="B21" s="2"/>
      <c r="C21" s="3"/>
      <c r="D21" s="12"/>
      <c r="E21" s="12"/>
      <c r="F21" s="16"/>
      <c r="G21" s="12"/>
      <c r="H21" s="12"/>
      <c r="I21" s="3"/>
      <c r="J21" s="3"/>
      <c r="K21" s="14"/>
      <c r="L21" s="8"/>
    </row>
    <row r="23" spans="1:2" ht="15">
      <c r="A23" s="20" t="s">
        <v>23</v>
      </c>
      <c r="B23" s="19">
        <f>G14+G17</f>
        <v>58472.17199999999</v>
      </c>
    </row>
    <row r="24" spans="1:2" ht="15">
      <c r="A24" s="20" t="s">
        <v>24</v>
      </c>
      <c r="B24" s="19">
        <f>E7+C8-B23</f>
        <v>263572.28708200005</v>
      </c>
    </row>
    <row r="25" ht="12.75" hidden="1">
      <c r="D25" s="9">
        <v>4188.1</v>
      </c>
    </row>
    <row r="26" spans="3:7" ht="12.75" hidden="1">
      <c r="C26" s="35" t="s">
        <v>63</v>
      </c>
      <c r="D26" s="9">
        <f>D25*1.33</f>
        <v>5570.173000000001</v>
      </c>
      <c r="E26" s="9">
        <f>77.4*1.33*50/100</f>
        <v>51.471000000000004</v>
      </c>
      <c r="F26" s="36">
        <f>D26-E26</f>
        <v>5518.702000000001</v>
      </c>
      <c r="G26" s="9">
        <f>F26+F27+F28</f>
        <v>17634.950000000004</v>
      </c>
    </row>
    <row r="27" spans="3:6" ht="12.75" hidden="1">
      <c r="C27" s="35" t="s">
        <v>64</v>
      </c>
      <c r="D27" s="9">
        <f>D25*1.36</f>
        <v>5695.816000000001</v>
      </c>
      <c r="E27" s="9">
        <f>77.4*1.36*50/100</f>
        <v>52.632000000000005</v>
      </c>
      <c r="F27" s="36">
        <f>D27-E27</f>
        <v>5643.184000000001</v>
      </c>
    </row>
    <row r="28" spans="3:6" ht="12.75" hidden="1">
      <c r="C28" s="35" t="s">
        <v>65</v>
      </c>
      <c r="D28" s="9">
        <f>D25*1.56</f>
        <v>6533.436000000001</v>
      </c>
      <c r="E28" s="9">
        <f>77.4*1.56*50/100</f>
        <v>60.37200000000001</v>
      </c>
      <c r="F28" s="36">
        <f>D28-E28</f>
        <v>6473.064</v>
      </c>
    </row>
    <row r="29" spans="4:6" ht="12.75" hidden="1">
      <c r="D29" s="9">
        <f>D25*1.84</f>
        <v>7706.104000000001</v>
      </c>
      <c r="E29" s="9">
        <f>77.4*1.84*50/100</f>
        <v>71.20800000000001</v>
      </c>
      <c r="F29" s="36">
        <f>D29-E29</f>
        <v>7634.896000000002</v>
      </c>
    </row>
  </sheetData>
  <sheetProtection/>
  <mergeCells count="5">
    <mergeCell ref="H10:L10"/>
    <mergeCell ref="A10:A11"/>
    <mergeCell ref="B10:C11"/>
    <mergeCell ref="D10:G10"/>
    <mergeCell ref="B16:C17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I5" sqref="H5:I5"/>
    </sheetView>
  </sheetViews>
  <sheetFormatPr defaultColWidth="9.00390625" defaultRowHeight="12.75"/>
  <cols>
    <col min="1" max="1" width="13.875" style="0" customWidth="1"/>
    <col min="2" max="2" width="11.375" style="0" customWidth="1"/>
    <col min="3" max="3" width="13.875" style="0" customWidth="1"/>
    <col min="4" max="4" width="11.625" style="9" customWidth="1"/>
    <col min="5" max="5" width="15.125" style="9" customWidth="1"/>
    <col min="6" max="6" width="17.00390625" style="9" customWidth="1"/>
    <col min="7" max="8" width="14.875" style="9" customWidth="1"/>
    <col min="9" max="9" width="8.375" style="0" customWidth="1"/>
    <col min="10" max="10" width="10.25390625" style="0" customWidth="1"/>
    <col min="11" max="11" width="9.75390625" style="0" customWidth="1"/>
    <col min="12" max="12" width="13.875" style="0" customWidth="1"/>
  </cols>
  <sheetData>
    <row r="1" spans="1:12" ht="20.25" customHeight="1">
      <c r="A1" s="1"/>
      <c r="C1" s="4"/>
      <c r="D1" s="11"/>
      <c r="E1" s="11"/>
      <c r="F1" s="5">
        <v>42368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11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11"/>
      <c r="H4" s="4"/>
      <c r="I4" s="11"/>
      <c r="J4" s="9"/>
    </row>
    <row r="5" spans="1:10" ht="12.75">
      <c r="A5" s="2" t="s">
        <v>5</v>
      </c>
      <c r="B5" s="2" t="s">
        <v>7</v>
      </c>
      <c r="C5" s="12">
        <f>ноябрь!F5</f>
        <v>128570.54</v>
      </c>
      <c r="D5" s="12">
        <v>66805.34</v>
      </c>
      <c r="E5" s="12">
        <v>72940.28</v>
      </c>
      <c r="F5" s="12">
        <f>C5+D5-E5</f>
        <v>122435.6</v>
      </c>
      <c r="G5" s="11"/>
      <c r="H5" s="4"/>
      <c r="I5" s="11"/>
      <c r="J5" s="9"/>
    </row>
    <row r="6" spans="2:10" ht="12.75">
      <c r="B6" s="2" t="s">
        <v>6</v>
      </c>
      <c r="C6" s="12">
        <f>ноябрь!F6</f>
        <v>6391.579999999999</v>
      </c>
      <c r="D6" s="12">
        <v>0</v>
      </c>
      <c r="E6" s="12">
        <v>13.19</v>
      </c>
      <c r="F6" s="12">
        <f>C6+D6-E6</f>
        <v>6378.389999999999</v>
      </c>
      <c r="G6" s="11"/>
      <c r="H6" s="4"/>
      <c r="I6" s="11"/>
      <c r="J6" s="9"/>
    </row>
    <row r="7" spans="2:10" ht="12.75">
      <c r="B7" s="2" t="s">
        <v>8</v>
      </c>
      <c r="C7" s="12">
        <f>SUM(C5:C6)</f>
        <v>134962.12</v>
      </c>
      <c r="D7" s="12">
        <f>SUM(D5:D6)</f>
        <v>66805.34</v>
      </c>
      <c r="E7" s="12">
        <f>SUM(E5:E6)</f>
        <v>72953.47</v>
      </c>
      <c r="F7" s="12">
        <f>SUM(F5:F6)</f>
        <v>128813.99</v>
      </c>
      <c r="G7" s="11"/>
      <c r="H7" s="4"/>
      <c r="I7" s="11"/>
      <c r="J7" s="9"/>
    </row>
    <row r="8" spans="2:12" ht="15">
      <c r="B8" s="22" t="s">
        <v>24</v>
      </c>
      <c r="C8" s="19">
        <f>ноябрь!B24</f>
        <v>263572.28708200005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40" t="s">
        <v>28</v>
      </c>
      <c r="B10" s="42" t="s">
        <v>9</v>
      </c>
      <c r="C10" s="43"/>
      <c r="D10" s="46" t="s">
        <v>10</v>
      </c>
      <c r="E10" s="47"/>
      <c r="F10" s="47"/>
      <c r="G10" s="48"/>
      <c r="H10" s="46" t="s">
        <v>15</v>
      </c>
      <c r="I10" s="47"/>
      <c r="J10" s="47"/>
      <c r="K10" s="47"/>
      <c r="L10" s="48"/>
    </row>
    <row r="11" spans="1:12" ht="22.5" customHeight="1">
      <c r="A11" s="41"/>
      <c r="B11" s="44"/>
      <c r="C11" s="45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3"/>
      <c r="D13" s="12"/>
      <c r="F13" s="12" t="s">
        <v>57</v>
      </c>
      <c r="G13" s="12"/>
      <c r="H13" s="12"/>
      <c r="I13" s="3"/>
      <c r="J13" s="3"/>
      <c r="K13" s="12"/>
      <c r="L13" s="8"/>
    </row>
    <row r="14" spans="1:12" ht="12.75">
      <c r="A14" s="2"/>
      <c r="B14" s="2" t="s">
        <v>26</v>
      </c>
      <c r="C14" s="3"/>
      <c r="D14" s="12"/>
      <c r="E14" s="12"/>
      <c r="F14" s="14" t="s">
        <v>21</v>
      </c>
      <c r="G14" s="14">
        <f>4187.4*10.03</f>
        <v>41999.621999999996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4.25" customHeight="1">
      <c r="A16" s="21"/>
      <c r="B16" s="53" t="s">
        <v>61</v>
      </c>
      <c r="C16" s="54"/>
      <c r="D16" s="12"/>
      <c r="E16" s="12"/>
      <c r="F16" s="17"/>
      <c r="G16" s="14"/>
      <c r="H16" s="12"/>
      <c r="I16" s="3"/>
      <c r="J16" s="3"/>
      <c r="K16" s="12"/>
      <c r="L16" s="8"/>
    </row>
    <row r="17" spans="1:12" ht="12.75">
      <c r="A17" s="2"/>
      <c r="B17" s="55"/>
      <c r="C17" s="56"/>
      <c r="D17" s="12"/>
      <c r="E17" s="12"/>
      <c r="F17" s="16" t="s">
        <v>39</v>
      </c>
      <c r="G17" s="14">
        <v>19357.27</v>
      </c>
      <c r="H17" s="12"/>
      <c r="I17" s="3"/>
      <c r="J17" s="3"/>
      <c r="K17" s="18"/>
      <c r="L17" s="8"/>
    </row>
    <row r="18" spans="1:12" ht="12.75">
      <c r="A18" s="2"/>
      <c r="B18" s="2"/>
      <c r="C18" s="3"/>
      <c r="D18" s="12"/>
      <c r="E18" s="12"/>
      <c r="F18" s="14"/>
      <c r="G18" s="14"/>
      <c r="H18" s="12"/>
      <c r="I18" s="3"/>
      <c r="J18" s="3"/>
      <c r="K18" s="12"/>
      <c r="L18" s="8"/>
    </row>
    <row r="19" spans="1:12" ht="12.75">
      <c r="A19" s="2"/>
      <c r="B19" s="57" t="s">
        <v>62</v>
      </c>
      <c r="C19" s="58"/>
      <c r="D19" s="12"/>
      <c r="E19" s="12"/>
      <c r="F19" s="17"/>
      <c r="G19" s="14"/>
      <c r="H19" s="12"/>
      <c r="I19" s="3"/>
      <c r="J19" s="3"/>
      <c r="K19" s="12"/>
      <c r="L19" s="8"/>
    </row>
    <row r="20" spans="1:12" ht="12.75">
      <c r="A20" s="2"/>
      <c r="B20" s="59"/>
      <c r="C20" s="60"/>
      <c r="D20" s="12"/>
      <c r="E20" s="12"/>
      <c r="F20" s="16" t="s">
        <v>39</v>
      </c>
      <c r="G20" s="14">
        <v>29807.27</v>
      </c>
      <c r="H20" s="12"/>
      <c r="I20" s="3"/>
      <c r="J20" s="3"/>
      <c r="K20" s="14"/>
      <c r="L20" s="13"/>
    </row>
    <row r="21" spans="1:12" ht="12.75">
      <c r="A21" s="2"/>
      <c r="B21" s="2"/>
      <c r="C21" s="3"/>
      <c r="D21" s="12"/>
      <c r="E21" s="12"/>
      <c r="F21" s="16"/>
      <c r="G21" s="12"/>
      <c r="H21" s="12"/>
      <c r="I21" s="3"/>
      <c r="J21" s="3"/>
      <c r="K21" s="14"/>
      <c r="L21" s="8"/>
    </row>
    <row r="23" spans="1:2" ht="15">
      <c r="A23" s="20" t="s">
        <v>23</v>
      </c>
      <c r="B23" s="19">
        <f>G14+G17+G20</f>
        <v>91164.162</v>
      </c>
    </row>
    <row r="24" spans="1:2" ht="15">
      <c r="A24" s="20" t="s">
        <v>24</v>
      </c>
      <c r="B24" s="19">
        <f>E7+C8-B23</f>
        <v>245361.595082</v>
      </c>
    </row>
    <row r="25" ht="12.75" hidden="1">
      <c r="D25" s="9">
        <v>4188.1</v>
      </c>
    </row>
    <row r="26" spans="3:7" ht="12.75" hidden="1">
      <c r="C26" s="35" t="s">
        <v>63</v>
      </c>
      <c r="D26" s="9">
        <f>D25*1.33</f>
        <v>5570.173000000001</v>
      </c>
      <c r="E26" s="9">
        <f>77.4*1.33*50/100</f>
        <v>51.471000000000004</v>
      </c>
      <c r="F26" s="36">
        <f>D26-E26</f>
        <v>5518.702000000001</v>
      </c>
      <c r="G26" s="9">
        <f>F26+F27+F28</f>
        <v>17634.950000000004</v>
      </c>
    </row>
    <row r="27" spans="3:6" ht="12.75" hidden="1">
      <c r="C27" s="35" t="s">
        <v>64</v>
      </c>
      <c r="D27" s="9">
        <f>D25*1.36</f>
        <v>5695.816000000001</v>
      </c>
      <c r="E27" s="9">
        <f>77.4*1.36*50/100</f>
        <v>52.632000000000005</v>
      </c>
      <c r="F27" s="36">
        <f>D27-E27</f>
        <v>5643.184000000001</v>
      </c>
    </row>
    <row r="28" spans="3:6" ht="12.75" hidden="1">
      <c r="C28" s="35" t="s">
        <v>65</v>
      </c>
      <c r="D28" s="9">
        <f>D25*1.56</f>
        <v>6533.436000000001</v>
      </c>
      <c r="E28" s="9">
        <f>77.4*1.56*50/100</f>
        <v>60.37200000000001</v>
      </c>
      <c r="F28" s="36">
        <f>D28-E28</f>
        <v>6473.064</v>
      </c>
    </row>
    <row r="29" spans="4:6" ht="12.75" hidden="1">
      <c r="D29" s="9">
        <f>D26*1.84</f>
        <v>10249.118320000001</v>
      </c>
      <c r="E29" s="9">
        <f>77.4*1.84*50/100</f>
        <v>71.20800000000001</v>
      </c>
      <c r="F29" s="36">
        <f>D29-E29</f>
        <v>10177.91032</v>
      </c>
    </row>
  </sheetData>
  <sheetProtection/>
  <mergeCells count="6">
    <mergeCell ref="H10:L10"/>
    <mergeCell ref="A10:A11"/>
    <mergeCell ref="B10:C11"/>
    <mergeCell ref="D10:G10"/>
    <mergeCell ref="B16:C17"/>
    <mergeCell ref="B19:C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H5" sqref="H5:I5"/>
    </sheetView>
  </sheetViews>
  <sheetFormatPr defaultColWidth="9.00390625" defaultRowHeight="12.75"/>
  <cols>
    <col min="1" max="1" width="13.875" style="0" customWidth="1"/>
    <col min="2" max="2" width="11.375" style="0" customWidth="1"/>
    <col min="3" max="3" width="13.875" style="0" customWidth="1"/>
    <col min="4" max="4" width="11.625" style="9" customWidth="1"/>
    <col min="5" max="5" width="15.125" style="9" customWidth="1"/>
    <col min="6" max="6" width="17.00390625" style="9" customWidth="1"/>
    <col min="7" max="8" width="14.875" style="9" customWidth="1"/>
    <col min="9" max="9" width="8.375" style="0" customWidth="1"/>
    <col min="10" max="10" width="10.25390625" style="0" customWidth="1"/>
    <col min="11" max="11" width="9.75390625" style="0" customWidth="1"/>
    <col min="12" max="12" width="13.875" style="0" customWidth="1"/>
  </cols>
  <sheetData>
    <row r="1" spans="1:12" ht="20.25" customHeight="1">
      <c r="A1" s="1"/>
      <c r="C1" s="4"/>
      <c r="D1" s="11"/>
      <c r="E1" s="11"/>
      <c r="F1" s="5" t="s">
        <v>29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11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11"/>
      <c r="H4" s="4"/>
      <c r="I4" s="11"/>
      <c r="J4" s="9"/>
    </row>
    <row r="5" spans="1:10" ht="12.75">
      <c r="A5" s="2" t="s">
        <v>5</v>
      </c>
      <c r="B5" s="2" t="s">
        <v>7</v>
      </c>
      <c r="C5" s="12">
        <f>январь!F5</f>
        <v>125978.14</v>
      </c>
      <c r="D5" s="12">
        <v>61744.38</v>
      </c>
      <c r="E5" s="12">
        <v>54261.21</v>
      </c>
      <c r="F5" s="12">
        <f>C5+D5-E5</f>
        <v>133461.31</v>
      </c>
      <c r="G5" s="11"/>
      <c r="H5" s="4"/>
      <c r="I5" s="11"/>
      <c r="J5" s="9"/>
    </row>
    <row r="6" spans="2:10" ht="12.75">
      <c r="B6" s="2" t="s">
        <v>6</v>
      </c>
      <c r="C6" s="12">
        <f>январь!F6</f>
        <v>6512.74</v>
      </c>
      <c r="D6" s="12">
        <v>0</v>
      </c>
      <c r="E6" s="12">
        <v>0</v>
      </c>
      <c r="F6" s="12">
        <f>C6+D6-E6</f>
        <v>6512.74</v>
      </c>
      <c r="G6" s="11"/>
      <c r="H6" s="4"/>
      <c r="I6" s="11"/>
      <c r="J6" s="9"/>
    </row>
    <row r="7" spans="2:10" ht="12.75">
      <c r="B7" s="2" t="s">
        <v>8</v>
      </c>
      <c r="C7" s="12">
        <f>SUM(C5:C6)</f>
        <v>132490.88</v>
      </c>
      <c r="D7" s="12">
        <f>SUM(D5:D6)</f>
        <v>61744.38</v>
      </c>
      <c r="E7" s="12">
        <f>SUM(E5:E6)</f>
        <v>54261.21</v>
      </c>
      <c r="F7" s="12">
        <f>SUM(F5:F6)</f>
        <v>139974.05</v>
      </c>
      <c r="G7" s="11"/>
      <c r="H7" s="4"/>
      <c r="I7" s="11"/>
      <c r="J7" s="9"/>
    </row>
    <row r="8" spans="2:12" ht="15">
      <c r="B8" s="22" t="s">
        <v>24</v>
      </c>
      <c r="C8" s="19">
        <f>январь!B24</f>
        <v>157077.289646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40" t="s">
        <v>28</v>
      </c>
      <c r="B10" s="42" t="s">
        <v>9</v>
      </c>
      <c r="C10" s="43"/>
      <c r="D10" s="46" t="s">
        <v>10</v>
      </c>
      <c r="E10" s="47"/>
      <c r="F10" s="47"/>
      <c r="G10" s="48"/>
      <c r="H10" s="46" t="s">
        <v>15</v>
      </c>
      <c r="I10" s="47"/>
      <c r="J10" s="47"/>
      <c r="K10" s="47"/>
      <c r="L10" s="48"/>
    </row>
    <row r="11" spans="1:12" ht="22.5" customHeight="1">
      <c r="A11" s="41"/>
      <c r="B11" s="44"/>
      <c r="C11" s="45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3"/>
      <c r="D13" s="12"/>
      <c r="F13" s="12" t="s">
        <v>27</v>
      </c>
      <c r="G13" s="12"/>
      <c r="H13" s="12"/>
      <c r="I13" s="3"/>
      <c r="J13" s="3"/>
      <c r="K13" s="12"/>
      <c r="L13" s="8"/>
    </row>
    <row r="14" spans="1:12" ht="12.75">
      <c r="A14" s="2"/>
      <c r="B14" s="2" t="s">
        <v>26</v>
      </c>
      <c r="C14" s="3"/>
      <c r="D14" s="12"/>
      <c r="E14" s="12"/>
      <c r="F14" s="14" t="s">
        <v>21</v>
      </c>
      <c r="G14" s="14">
        <v>35802.27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3.5" customHeight="1">
      <c r="A16" s="21">
        <v>42037</v>
      </c>
      <c r="B16" s="49" t="s">
        <v>30</v>
      </c>
      <c r="C16" s="50"/>
      <c r="D16" s="12" t="s">
        <v>31</v>
      </c>
      <c r="E16" s="12">
        <v>529</v>
      </c>
      <c r="F16" s="24">
        <v>1</v>
      </c>
      <c r="G16" s="14">
        <v>529</v>
      </c>
      <c r="H16" s="12" t="s">
        <v>32</v>
      </c>
      <c r="I16" s="3" t="s">
        <v>33</v>
      </c>
      <c r="J16" s="3">
        <v>1</v>
      </c>
      <c r="K16" s="12">
        <f>11.9*1.103*1.02</f>
        <v>13.388214</v>
      </c>
      <c r="L16" s="8">
        <f>K16*J16</f>
        <v>13.388214</v>
      </c>
    </row>
    <row r="17" spans="1:12" ht="12.75">
      <c r="A17" s="2"/>
      <c r="B17" s="2"/>
      <c r="C17" s="3"/>
      <c r="D17" s="12"/>
      <c r="E17" s="12"/>
      <c r="F17" s="16"/>
      <c r="G17" s="12"/>
      <c r="H17" s="12"/>
      <c r="I17" s="3"/>
      <c r="J17" s="3"/>
      <c r="K17" s="14" t="s">
        <v>21</v>
      </c>
      <c r="L17" s="13">
        <f>L16</f>
        <v>13.388214</v>
      </c>
    </row>
    <row r="18" spans="1:12" ht="12.75">
      <c r="A18" s="2"/>
      <c r="B18" s="2"/>
      <c r="C18" s="3"/>
      <c r="D18" s="12"/>
      <c r="E18" s="12"/>
      <c r="F18" s="14"/>
      <c r="G18" s="14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7"/>
      <c r="G19" s="14"/>
      <c r="H19" s="12"/>
      <c r="I19" s="3"/>
      <c r="J19" s="3"/>
      <c r="K19" s="12"/>
      <c r="L19" s="8"/>
    </row>
    <row r="21" spans="1:2" ht="15">
      <c r="A21" s="20" t="s">
        <v>23</v>
      </c>
      <c r="B21" s="19">
        <f>G14+G16+L17</f>
        <v>36344.658213999995</v>
      </c>
    </row>
    <row r="22" spans="1:2" ht="15">
      <c r="A22" s="20" t="s">
        <v>24</v>
      </c>
      <c r="B22" s="19">
        <f>E7+C8-B21</f>
        <v>174993.841432</v>
      </c>
    </row>
  </sheetData>
  <sheetProtection/>
  <mergeCells count="5">
    <mergeCell ref="D10:G10"/>
    <mergeCell ref="H10:L10"/>
    <mergeCell ref="A10:A11"/>
    <mergeCell ref="B10:C11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H5" sqref="H5:I5"/>
    </sheetView>
  </sheetViews>
  <sheetFormatPr defaultColWidth="9.00390625" defaultRowHeight="12.75"/>
  <cols>
    <col min="1" max="1" width="13.875" style="0" customWidth="1"/>
    <col min="2" max="2" width="11.375" style="0" customWidth="1"/>
    <col min="3" max="3" width="13.875" style="0" customWidth="1"/>
    <col min="4" max="4" width="11.625" style="9" customWidth="1"/>
    <col min="5" max="5" width="15.125" style="9" customWidth="1"/>
    <col min="6" max="6" width="17.00390625" style="9" customWidth="1"/>
    <col min="7" max="8" width="14.875" style="9" customWidth="1"/>
    <col min="9" max="9" width="8.375" style="0" customWidth="1"/>
    <col min="10" max="10" width="10.25390625" style="0" customWidth="1"/>
    <col min="11" max="11" width="9.75390625" style="0" customWidth="1"/>
    <col min="12" max="12" width="13.875" style="0" customWidth="1"/>
  </cols>
  <sheetData>
    <row r="1" spans="1:12" ht="20.25" customHeight="1">
      <c r="A1" s="1"/>
      <c r="C1" s="4"/>
      <c r="D1" s="11"/>
      <c r="E1" s="11"/>
      <c r="F1" s="5">
        <v>42093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11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11"/>
      <c r="H4" s="4"/>
      <c r="I4" s="11"/>
      <c r="J4" s="9"/>
    </row>
    <row r="5" spans="1:10" ht="12.75">
      <c r="A5" s="2" t="s">
        <v>5</v>
      </c>
      <c r="B5" s="2" t="s">
        <v>7</v>
      </c>
      <c r="C5" s="12">
        <f>февраль!F5</f>
        <v>133461.31</v>
      </c>
      <c r="D5" s="12">
        <v>61744.38</v>
      </c>
      <c r="E5" s="12">
        <v>57809.72</v>
      </c>
      <c r="F5" s="12">
        <f>C5+D5-E5</f>
        <v>137395.97</v>
      </c>
      <c r="G5" s="11"/>
      <c r="H5" s="4"/>
      <c r="I5" s="11"/>
      <c r="J5" s="9"/>
    </row>
    <row r="6" spans="2:10" ht="12.75">
      <c r="B6" s="2" t="s">
        <v>6</v>
      </c>
      <c r="C6" s="12">
        <f>февраль!F6</f>
        <v>6512.74</v>
      </c>
      <c r="D6" s="12">
        <v>0</v>
      </c>
      <c r="E6" s="12">
        <v>0</v>
      </c>
      <c r="F6" s="12">
        <f>C6+D6-E6</f>
        <v>6512.74</v>
      </c>
      <c r="G6" s="11"/>
      <c r="H6" s="4"/>
      <c r="I6" s="11"/>
      <c r="J6" s="9"/>
    </row>
    <row r="7" spans="2:10" ht="12.75">
      <c r="B7" s="2" t="s">
        <v>8</v>
      </c>
      <c r="C7" s="12">
        <f>SUM(C5:C6)</f>
        <v>139974.05</v>
      </c>
      <c r="D7" s="12">
        <f>SUM(D5:D6)</f>
        <v>61744.38</v>
      </c>
      <c r="E7" s="12">
        <f>SUM(E5:E6)</f>
        <v>57809.72</v>
      </c>
      <c r="F7" s="12">
        <f>SUM(F5:F6)</f>
        <v>143908.71</v>
      </c>
      <c r="G7" s="11"/>
      <c r="H7" s="4"/>
      <c r="I7" s="11"/>
      <c r="J7" s="9"/>
    </row>
    <row r="8" spans="2:12" ht="15">
      <c r="B8" s="22" t="s">
        <v>24</v>
      </c>
      <c r="C8" s="19">
        <f>февраль!B22</f>
        <v>174993.841432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40" t="s">
        <v>28</v>
      </c>
      <c r="B10" s="42" t="s">
        <v>9</v>
      </c>
      <c r="C10" s="43"/>
      <c r="D10" s="46" t="s">
        <v>10</v>
      </c>
      <c r="E10" s="47"/>
      <c r="F10" s="47"/>
      <c r="G10" s="48"/>
      <c r="H10" s="46" t="s">
        <v>15</v>
      </c>
      <c r="I10" s="47"/>
      <c r="J10" s="47"/>
      <c r="K10" s="47"/>
      <c r="L10" s="48"/>
    </row>
    <row r="11" spans="1:12" ht="22.5" customHeight="1">
      <c r="A11" s="41"/>
      <c r="B11" s="44"/>
      <c r="C11" s="45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3"/>
      <c r="D13" s="12"/>
      <c r="F13" s="12" t="s">
        <v>27</v>
      </c>
      <c r="G13" s="12"/>
      <c r="H13" s="12"/>
      <c r="I13" s="3"/>
      <c r="J13" s="3"/>
      <c r="K13" s="12"/>
      <c r="L13" s="8"/>
    </row>
    <row r="14" spans="1:12" ht="12.75">
      <c r="A14" s="2"/>
      <c r="B14" s="2" t="s">
        <v>26</v>
      </c>
      <c r="C14" s="3"/>
      <c r="D14" s="12"/>
      <c r="E14" s="12"/>
      <c r="F14" s="14" t="s">
        <v>21</v>
      </c>
      <c r="G14" s="14">
        <v>35802.27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4.25" customHeight="1">
      <c r="A16" s="21">
        <v>42066</v>
      </c>
      <c r="B16" s="53" t="s">
        <v>34</v>
      </c>
      <c r="C16" s="54"/>
      <c r="D16" s="12" t="s">
        <v>35</v>
      </c>
      <c r="E16" s="12">
        <v>579.5</v>
      </c>
      <c r="F16" s="24">
        <v>1</v>
      </c>
      <c r="G16" s="14">
        <f>E16*3</f>
        <v>1738.5</v>
      </c>
      <c r="H16" s="12"/>
      <c r="I16" s="3"/>
      <c r="J16" s="3"/>
      <c r="K16" s="12"/>
      <c r="L16" s="8"/>
    </row>
    <row r="17" spans="1:12" ht="12.75">
      <c r="A17" s="2"/>
      <c r="B17" s="55"/>
      <c r="C17" s="56"/>
      <c r="D17" s="12" t="s">
        <v>35</v>
      </c>
      <c r="E17" s="12"/>
      <c r="F17" s="16"/>
      <c r="G17" s="12"/>
      <c r="H17" s="12"/>
      <c r="I17" s="3"/>
      <c r="J17" s="3"/>
      <c r="K17" s="18"/>
      <c r="L17" s="8"/>
    </row>
    <row r="18" spans="1:12" ht="12.75">
      <c r="A18" s="2"/>
      <c r="B18" s="2"/>
      <c r="C18" s="3"/>
      <c r="D18" s="12" t="s">
        <v>35</v>
      </c>
      <c r="E18" s="12"/>
      <c r="F18" s="14"/>
      <c r="G18" s="14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4"/>
      <c r="G19" s="14"/>
      <c r="H19" s="12"/>
      <c r="I19" s="3"/>
      <c r="J19" s="3"/>
      <c r="K19" s="12"/>
      <c r="L19" s="8"/>
    </row>
    <row r="20" spans="1:12" ht="12.75">
      <c r="A20" s="21">
        <v>42079</v>
      </c>
      <c r="B20" s="57" t="s">
        <v>36</v>
      </c>
      <c r="C20" s="58"/>
      <c r="D20" s="12" t="s">
        <v>35</v>
      </c>
      <c r="E20" s="12">
        <v>579.5</v>
      </c>
      <c r="F20" s="32">
        <v>1</v>
      </c>
      <c r="G20" s="14">
        <f>E20*3</f>
        <v>1738.5</v>
      </c>
      <c r="H20" s="12"/>
      <c r="I20" s="3"/>
      <c r="J20" s="3"/>
      <c r="K20" s="12"/>
      <c r="L20" s="8"/>
    </row>
    <row r="21" spans="1:12" ht="12.75">
      <c r="A21" s="2"/>
      <c r="B21" s="59"/>
      <c r="C21" s="60"/>
      <c r="D21" s="12" t="s">
        <v>35</v>
      </c>
      <c r="E21" s="12"/>
      <c r="F21" s="17"/>
      <c r="G21" s="14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 t="s">
        <v>35</v>
      </c>
      <c r="E22" s="12"/>
      <c r="F22" s="14"/>
      <c r="G22" s="14"/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4"/>
      <c r="G23" s="14"/>
      <c r="H23" s="12"/>
      <c r="I23" s="3"/>
      <c r="J23" s="3"/>
      <c r="K23" s="12"/>
      <c r="L23" s="8"/>
    </row>
    <row r="24" spans="1:12" ht="12.75">
      <c r="A24" s="21">
        <v>42080</v>
      </c>
      <c r="B24" s="57" t="s">
        <v>37</v>
      </c>
      <c r="C24" s="58"/>
      <c r="D24" s="12" t="s">
        <v>38</v>
      </c>
      <c r="E24" s="12"/>
      <c r="F24" s="18" t="s">
        <v>39</v>
      </c>
      <c r="G24" s="14">
        <v>4610.17</v>
      </c>
      <c r="H24" s="12"/>
      <c r="I24" s="3"/>
      <c r="J24" s="3"/>
      <c r="K24" s="12"/>
      <c r="L24" s="8"/>
    </row>
    <row r="25" spans="1:12" ht="12.75">
      <c r="A25" s="2"/>
      <c r="B25" s="59"/>
      <c r="C25" s="60"/>
      <c r="D25" s="12" t="s">
        <v>35</v>
      </c>
      <c r="E25" s="12"/>
      <c r="F25" s="24"/>
      <c r="G25" s="14"/>
      <c r="H25" s="12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8"/>
      <c r="G26" s="14"/>
      <c r="H26" s="12"/>
      <c r="I26" s="3"/>
      <c r="J26" s="3"/>
      <c r="K26" s="12"/>
      <c r="L26" s="8"/>
    </row>
    <row r="27" spans="1:12" ht="12.75">
      <c r="A27" s="21">
        <v>42086</v>
      </c>
      <c r="B27" s="57" t="s">
        <v>40</v>
      </c>
      <c r="C27" s="58"/>
      <c r="D27" s="12" t="s">
        <v>35</v>
      </c>
      <c r="E27" s="12">
        <v>579.5</v>
      </c>
      <c r="F27" s="32">
        <v>1</v>
      </c>
      <c r="G27" s="14">
        <v>579.5</v>
      </c>
      <c r="H27" s="12"/>
      <c r="I27" s="3"/>
      <c r="J27" s="3"/>
      <c r="K27" s="12"/>
      <c r="L27" s="8"/>
    </row>
    <row r="28" spans="1:12" ht="12.75">
      <c r="A28" s="2"/>
      <c r="B28" s="59"/>
      <c r="C28" s="60"/>
      <c r="D28" s="12"/>
      <c r="E28" s="12"/>
      <c r="F28" s="17"/>
      <c r="G28" s="14"/>
      <c r="H28" s="12"/>
      <c r="I28" s="3"/>
      <c r="J28" s="3"/>
      <c r="K28" s="12"/>
      <c r="L28" s="8"/>
    </row>
    <row r="29" spans="1:12" ht="12.75">
      <c r="A29" s="2"/>
      <c r="B29" s="2"/>
      <c r="C29" s="3"/>
      <c r="D29" s="12"/>
      <c r="E29" s="12"/>
      <c r="F29" s="14"/>
      <c r="G29" s="14"/>
      <c r="H29" s="12"/>
      <c r="I29" s="3"/>
      <c r="J29" s="3"/>
      <c r="K29" s="12"/>
      <c r="L29" s="8"/>
    </row>
    <row r="30" spans="1:12" ht="12.75">
      <c r="A30" s="21">
        <v>42088</v>
      </c>
      <c r="B30" s="57" t="s">
        <v>41</v>
      </c>
      <c r="C30" s="58"/>
      <c r="D30" s="12" t="s">
        <v>42</v>
      </c>
      <c r="E30" s="12"/>
      <c r="F30" s="14" t="s">
        <v>39</v>
      </c>
      <c r="G30" s="14">
        <v>11153.62</v>
      </c>
      <c r="H30" s="12"/>
      <c r="I30" s="3"/>
      <c r="J30" s="3"/>
      <c r="K30" s="12"/>
      <c r="L30" s="8"/>
    </row>
    <row r="31" spans="1:12" ht="12.75">
      <c r="A31" s="2"/>
      <c r="B31" s="59"/>
      <c r="C31" s="60"/>
      <c r="D31" s="12" t="s">
        <v>35</v>
      </c>
      <c r="E31" s="12"/>
      <c r="F31" s="14"/>
      <c r="G31" s="14"/>
      <c r="H31" s="12"/>
      <c r="I31" s="3"/>
      <c r="J31" s="3"/>
      <c r="K31" s="12"/>
      <c r="L31" s="8"/>
    </row>
    <row r="32" spans="1:12" ht="12.75">
      <c r="A32" s="2"/>
      <c r="B32" s="33"/>
      <c r="C32" s="33"/>
      <c r="D32" s="12"/>
      <c r="E32" s="12"/>
      <c r="F32" s="14"/>
      <c r="G32" s="14"/>
      <c r="H32" s="12"/>
      <c r="I32" s="3"/>
      <c r="J32" s="3"/>
      <c r="K32" s="12"/>
      <c r="L32" s="8"/>
    </row>
    <row r="33" spans="1:12" ht="12.75">
      <c r="A33" s="21">
        <v>42089</v>
      </c>
      <c r="B33" s="57" t="s">
        <v>43</v>
      </c>
      <c r="C33" s="58"/>
      <c r="D33" s="12" t="s">
        <v>35</v>
      </c>
      <c r="E33" s="12">
        <v>579.5</v>
      </c>
      <c r="F33" s="31">
        <v>1</v>
      </c>
      <c r="G33" s="14">
        <v>579.5</v>
      </c>
      <c r="H33" s="12"/>
      <c r="I33" s="3"/>
      <c r="J33" s="3"/>
      <c r="K33" s="12"/>
      <c r="L33" s="8"/>
    </row>
    <row r="34" spans="1:12" ht="12.75">
      <c r="A34" s="2"/>
      <c r="B34" s="59"/>
      <c r="C34" s="60"/>
      <c r="D34" s="12"/>
      <c r="E34" s="12"/>
      <c r="F34" s="14"/>
      <c r="G34" s="14"/>
      <c r="H34" s="12"/>
      <c r="I34" s="3"/>
      <c r="J34" s="3"/>
      <c r="K34" s="12"/>
      <c r="L34" s="8"/>
    </row>
    <row r="35" spans="1:12" ht="12.75">
      <c r="A35" s="2"/>
      <c r="B35" s="33"/>
      <c r="C35" s="33"/>
      <c r="D35" s="12"/>
      <c r="E35" s="12"/>
      <c r="F35" s="14"/>
      <c r="G35" s="14"/>
      <c r="H35" s="12"/>
      <c r="I35" s="3"/>
      <c r="J35" s="3"/>
      <c r="K35" s="12"/>
      <c r="L35" s="8"/>
    </row>
    <row r="36" spans="1:12" ht="12.75">
      <c r="A36" s="2" t="s">
        <v>44</v>
      </c>
      <c r="B36" s="51" t="s">
        <v>30</v>
      </c>
      <c r="C36" s="52"/>
      <c r="D36" s="12" t="s">
        <v>31</v>
      </c>
      <c r="E36" s="12">
        <v>529</v>
      </c>
      <c r="F36" s="32">
        <v>1</v>
      </c>
      <c r="G36" s="14">
        <v>529</v>
      </c>
      <c r="H36" s="12" t="s">
        <v>32</v>
      </c>
      <c r="I36" s="3" t="s">
        <v>33</v>
      </c>
      <c r="J36" s="4">
        <v>25</v>
      </c>
      <c r="K36" s="12">
        <f>13.9*1.103*1.02</f>
        <v>15.638334</v>
      </c>
      <c r="L36" s="8">
        <f>J36*K36</f>
        <v>390.95835</v>
      </c>
    </row>
    <row r="37" spans="1:12" ht="12.75">
      <c r="A37" s="2"/>
      <c r="B37" s="33"/>
      <c r="C37" s="33"/>
      <c r="D37" s="12"/>
      <c r="E37" s="12"/>
      <c r="F37" s="14"/>
      <c r="G37" s="14"/>
      <c r="H37" s="12"/>
      <c r="I37" s="3"/>
      <c r="J37" s="3"/>
      <c r="K37" s="14" t="s">
        <v>21</v>
      </c>
      <c r="L37" s="13">
        <f>L36</f>
        <v>390.95835</v>
      </c>
    </row>
    <row r="38" spans="1:12" ht="12.75">
      <c r="A38" s="2"/>
      <c r="B38" s="33"/>
      <c r="C38" s="33"/>
      <c r="D38" s="12"/>
      <c r="E38" s="12"/>
      <c r="F38" s="14"/>
      <c r="G38" s="14"/>
      <c r="H38" s="12"/>
      <c r="I38" s="3"/>
      <c r="J38" s="3"/>
      <c r="K38" s="14"/>
      <c r="L38" s="13"/>
    </row>
    <row r="39" spans="1:12" ht="12.75">
      <c r="A39" s="2"/>
      <c r="B39" s="51" t="s">
        <v>45</v>
      </c>
      <c r="C39" s="52"/>
      <c r="D39" s="12"/>
      <c r="E39" s="12"/>
      <c r="F39" s="14"/>
      <c r="G39" s="14"/>
      <c r="H39" s="12" t="s">
        <v>46</v>
      </c>
      <c r="I39" s="3" t="s">
        <v>47</v>
      </c>
      <c r="J39" s="3">
        <v>4</v>
      </c>
      <c r="K39" s="18">
        <v>1300</v>
      </c>
      <c r="L39" s="34">
        <f>K39*J39</f>
        <v>5200</v>
      </c>
    </row>
    <row r="40" spans="1:12" ht="12.75">
      <c r="A40" s="2"/>
      <c r="B40" s="33"/>
      <c r="C40" s="33"/>
      <c r="D40" s="12"/>
      <c r="E40" s="12"/>
      <c r="F40" s="14"/>
      <c r="G40" s="14"/>
      <c r="H40" s="12"/>
      <c r="I40" s="3"/>
      <c r="J40" s="3"/>
      <c r="K40" s="14" t="s">
        <v>21</v>
      </c>
      <c r="L40" s="13">
        <f>L39</f>
        <v>5200</v>
      </c>
    </row>
    <row r="41" spans="1:12" ht="12.75">
      <c r="A41" s="2"/>
      <c r="B41" s="2"/>
      <c r="C41" s="3"/>
      <c r="D41" s="12"/>
      <c r="E41" s="12"/>
      <c r="F41" s="17"/>
      <c r="G41" s="14"/>
      <c r="H41" s="12"/>
      <c r="I41" s="3"/>
      <c r="J41" s="3"/>
      <c r="K41" s="12"/>
      <c r="L41" s="8"/>
    </row>
    <row r="42" spans="1:12" ht="12.75">
      <c r="A42" s="25"/>
      <c r="B42" s="25"/>
      <c r="C42" s="26"/>
      <c r="D42" s="27"/>
      <c r="E42" s="27"/>
      <c r="F42" s="28"/>
      <c r="G42" s="29"/>
      <c r="H42" s="27"/>
      <c r="I42" s="26"/>
      <c r="J42" s="26"/>
      <c r="K42" s="27"/>
      <c r="L42" s="30"/>
    </row>
    <row r="44" spans="1:2" ht="15">
      <c r="A44" s="20" t="s">
        <v>23</v>
      </c>
      <c r="B44" s="19">
        <f>G14+G16+G20+G24+G27+G30+G33+G36+L37+L40</f>
        <v>62322.01835</v>
      </c>
    </row>
    <row r="45" spans="1:2" ht="15">
      <c r="A45" s="20" t="s">
        <v>24</v>
      </c>
      <c r="B45" s="19">
        <f>E7+C8-B44</f>
        <v>170481.543082</v>
      </c>
    </row>
  </sheetData>
  <sheetProtection/>
  <mergeCells count="12">
    <mergeCell ref="B27:C28"/>
    <mergeCell ref="B30:C31"/>
    <mergeCell ref="A10:A11"/>
    <mergeCell ref="B10:C11"/>
    <mergeCell ref="B39:C39"/>
    <mergeCell ref="D10:G10"/>
    <mergeCell ref="H10:L10"/>
    <mergeCell ref="B16:C17"/>
    <mergeCell ref="B33:C34"/>
    <mergeCell ref="B36:C36"/>
    <mergeCell ref="B20:C21"/>
    <mergeCell ref="B24:C2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5" sqref="H5:I5"/>
    </sheetView>
  </sheetViews>
  <sheetFormatPr defaultColWidth="9.00390625" defaultRowHeight="12.75"/>
  <cols>
    <col min="1" max="1" width="13.875" style="0" customWidth="1"/>
    <col min="2" max="2" width="11.375" style="0" customWidth="1"/>
    <col min="3" max="3" width="13.875" style="0" customWidth="1"/>
    <col min="4" max="4" width="11.625" style="9" customWidth="1"/>
    <col min="5" max="5" width="15.125" style="9" customWidth="1"/>
    <col min="6" max="6" width="17.00390625" style="9" customWidth="1"/>
    <col min="7" max="8" width="14.875" style="9" customWidth="1"/>
    <col min="9" max="9" width="8.375" style="0" customWidth="1"/>
    <col min="10" max="10" width="10.25390625" style="0" customWidth="1"/>
    <col min="11" max="11" width="9.75390625" style="0" customWidth="1"/>
    <col min="12" max="12" width="13.875" style="0" customWidth="1"/>
  </cols>
  <sheetData>
    <row r="1" spans="1:12" ht="20.25" customHeight="1">
      <c r="A1" s="1"/>
      <c r="C1" s="4"/>
      <c r="D1" s="11"/>
      <c r="E1" s="11"/>
      <c r="F1" s="5">
        <v>42124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11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11"/>
      <c r="H4" s="4"/>
      <c r="I4" s="11"/>
      <c r="J4" s="9"/>
    </row>
    <row r="5" spans="1:10" ht="12.75">
      <c r="A5" s="2" t="s">
        <v>5</v>
      </c>
      <c r="B5" s="2" t="s">
        <v>7</v>
      </c>
      <c r="C5" s="12">
        <f>март!F5</f>
        <v>137395.97</v>
      </c>
      <c r="D5" s="12">
        <v>61744.39</v>
      </c>
      <c r="E5" s="12">
        <v>69265.97</v>
      </c>
      <c r="F5" s="12">
        <f>C5+D5-E5</f>
        <v>129874.38999999998</v>
      </c>
      <c r="G5" s="11"/>
      <c r="H5" s="4"/>
      <c r="I5" s="11"/>
      <c r="J5" s="9"/>
    </row>
    <row r="6" spans="2:10" ht="12.75">
      <c r="B6" s="2" t="s">
        <v>6</v>
      </c>
      <c r="C6" s="12">
        <f>март!F6</f>
        <v>6512.74</v>
      </c>
      <c r="D6" s="12">
        <v>0</v>
      </c>
      <c r="E6" s="12">
        <v>67.34</v>
      </c>
      <c r="F6" s="12">
        <f>C6+D6-E6</f>
        <v>6445.4</v>
      </c>
      <c r="G6" s="11"/>
      <c r="H6" s="4"/>
      <c r="I6" s="11"/>
      <c r="J6" s="9"/>
    </row>
    <row r="7" spans="2:10" ht="12.75">
      <c r="B7" s="2" t="s">
        <v>8</v>
      </c>
      <c r="C7" s="12">
        <f>SUM(C5:C6)</f>
        <v>143908.71</v>
      </c>
      <c r="D7" s="12">
        <f>SUM(D5:D6)</f>
        <v>61744.39</v>
      </c>
      <c r="E7" s="12">
        <f>SUM(E5:E6)</f>
        <v>69333.31</v>
      </c>
      <c r="F7" s="12">
        <f>SUM(F5:F6)</f>
        <v>136319.78999999998</v>
      </c>
      <c r="G7" s="11"/>
      <c r="H7" s="4"/>
      <c r="I7" s="11"/>
      <c r="J7" s="9"/>
    </row>
    <row r="8" spans="2:12" ht="15">
      <c r="B8" s="22" t="s">
        <v>24</v>
      </c>
      <c r="C8" s="19">
        <f>март!B45</f>
        <v>170481.543082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40" t="s">
        <v>28</v>
      </c>
      <c r="B10" s="42" t="s">
        <v>9</v>
      </c>
      <c r="C10" s="43"/>
      <c r="D10" s="46" t="s">
        <v>10</v>
      </c>
      <c r="E10" s="47"/>
      <c r="F10" s="47"/>
      <c r="G10" s="48"/>
      <c r="H10" s="46" t="s">
        <v>15</v>
      </c>
      <c r="I10" s="47"/>
      <c r="J10" s="47"/>
      <c r="K10" s="47"/>
      <c r="L10" s="48"/>
    </row>
    <row r="11" spans="1:12" ht="22.5" customHeight="1">
      <c r="A11" s="41"/>
      <c r="B11" s="44"/>
      <c r="C11" s="45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3"/>
      <c r="D13" s="12"/>
      <c r="F13" s="12" t="s">
        <v>27</v>
      </c>
      <c r="G13" s="12"/>
      <c r="H13" s="12"/>
      <c r="I13" s="3"/>
      <c r="J13" s="3"/>
      <c r="K13" s="12"/>
      <c r="L13" s="8"/>
    </row>
    <row r="14" spans="1:12" ht="12.75">
      <c r="A14" s="2"/>
      <c r="B14" s="2" t="s">
        <v>26</v>
      </c>
      <c r="C14" s="3"/>
      <c r="D14" s="12"/>
      <c r="E14" s="12"/>
      <c r="F14" s="14" t="s">
        <v>21</v>
      </c>
      <c r="G14" s="14">
        <v>35802.27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4.25" customHeight="1">
      <c r="A16" s="21"/>
      <c r="B16" s="53" t="s">
        <v>48</v>
      </c>
      <c r="C16" s="54"/>
      <c r="D16" s="12"/>
      <c r="E16" s="12"/>
      <c r="F16" s="17" t="s">
        <v>39</v>
      </c>
      <c r="G16" s="14">
        <v>8133.52</v>
      </c>
      <c r="H16" s="12"/>
      <c r="I16" s="3"/>
      <c r="J16" s="3"/>
      <c r="K16" s="12"/>
      <c r="L16" s="8"/>
    </row>
    <row r="17" spans="1:12" ht="12.75">
      <c r="A17" s="2"/>
      <c r="B17" s="55"/>
      <c r="C17" s="56"/>
      <c r="D17" s="12"/>
      <c r="E17" s="12"/>
      <c r="F17" s="16"/>
      <c r="G17" s="12"/>
      <c r="H17" s="12"/>
      <c r="I17" s="3"/>
      <c r="J17" s="3"/>
      <c r="K17" s="18"/>
      <c r="L17" s="8"/>
    </row>
    <row r="18" spans="1:12" ht="12.75">
      <c r="A18" s="2"/>
      <c r="B18" s="2"/>
      <c r="C18" s="3"/>
      <c r="D18" s="12"/>
      <c r="E18" s="12"/>
      <c r="F18" s="14"/>
      <c r="G18" s="14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7"/>
      <c r="G19" s="14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6"/>
      <c r="G20" s="12"/>
      <c r="H20" s="12"/>
      <c r="I20" s="3"/>
      <c r="J20" s="3"/>
      <c r="K20" s="14"/>
      <c r="L20" s="13"/>
    </row>
    <row r="21" spans="1:12" ht="12.75">
      <c r="A21" s="2"/>
      <c r="B21" s="2"/>
      <c r="C21" s="3"/>
      <c r="D21" s="12"/>
      <c r="E21" s="12"/>
      <c r="F21" s="16"/>
      <c r="G21" s="12"/>
      <c r="H21" s="12"/>
      <c r="I21" s="3"/>
      <c r="J21" s="3"/>
      <c r="K21" s="14"/>
      <c r="L21" s="8"/>
    </row>
    <row r="23" spans="1:2" ht="15">
      <c r="A23" s="20" t="s">
        <v>23</v>
      </c>
      <c r="B23" s="19">
        <f>G14+G16</f>
        <v>43935.78999999999</v>
      </c>
    </row>
    <row r="24" spans="1:2" ht="15">
      <c r="A24" s="20" t="s">
        <v>24</v>
      </c>
      <c r="B24" s="19">
        <f>E7+C8-B23</f>
        <v>195879.063082</v>
      </c>
    </row>
  </sheetData>
  <sheetProtection/>
  <mergeCells count="5">
    <mergeCell ref="H10:L10"/>
    <mergeCell ref="A10:A11"/>
    <mergeCell ref="B10:C11"/>
    <mergeCell ref="D10:G10"/>
    <mergeCell ref="B16:C17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5" sqref="H5:I5"/>
    </sheetView>
  </sheetViews>
  <sheetFormatPr defaultColWidth="9.00390625" defaultRowHeight="12.75"/>
  <cols>
    <col min="1" max="1" width="13.875" style="0" customWidth="1"/>
    <col min="2" max="2" width="11.375" style="0" customWidth="1"/>
    <col min="3" max="3" width="13.875" style="0" customWidth="1"/>
    <col min="4" max="4" width="11.625" style="9" customWidth="1"/>
    <col min="5" max="5" width="15.125" style="9" customWidth="1"/>
    <col min="6" max="6" width="17.00390625" style="9" customWidth="1"/>
    <col min="7" max="8" width="14.875" style="9" customWidth="1"/>
    <col min="9" max="9" width="8.375" style="0" customWidth="1"/>
    <col min="10" max="10" width="10.25390625" style="0" customWidth="1"/>
    <col min="11" max="11" width="9.75390625" style="0" customWidth="1"/>
    <col min="12" max="12" width="13.875" style="0" customWidth="1"/>
  </cols>
  <sheetData>
    <row r="1" spans="1:12" ht="20.25" customHeight="1">
      <c r="A1" s="1"/>
      <c r="C1" s="4"/>
      <c r="D1" s="11"/>
      <c r="E1" s="11"/>
      <c r="F1" s="5">
        <v>42154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11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11"/>
      <c r="H4" s="4"/>
      <c r="I4" s="11"/>
      <c r="J4" s="9"/>
    </row>
    <row r="5" spans="1:10" ht="12.75">
      <c r="A5" s="2" t="s">
        <v>5</v>
      </c>
      <c r="B5" s="2" t="s">
        <v>7</v>
      </c>
      <c r="C5" s="12">
        <f>апрель!F5</f>
        <v>129874.38999999998</v>
      </c>
      <c r="D5" s="12">
        <v>61744.39</v>
      </c>
      <c r="E5" s="12">
        <v>52918.34</v>
      </c>
      <c r="F5" s="12">
        <f>C5+D5-E5</f>
        <v>138700.43999999997</v>
      </c>
      <c r="G5" s="11"/>
      <c r="H5" s="4"/>
      <c r="I5" s="11"/>
      <c r="J5" s="9"/>
    </row>
    <row r="6" spans="2:10" ht="12.75">
      <c r="B6" s="2" t="s">
        <v>6</v>
      </c>
      <c r="C6" s="12">
        <f>апрель!F6</f>
        <v>6445.4</v>
      </c>
      <c r="D6" s="12">
        <v>0</v>
      </c>
      <c r="E6" s="12">
        <v>0</v>
      </c>
      <c r="F6" s="12">
        <f>C6+D6-E6</f>
        <v>6445.4</v>
      </c>
      <c r="G6" s="11"/>
      <c r="H6" s="4"/>
      <c r="I6" s="11"/>
      <c r="J6" s="9"/>
    </row>
    <row r="7" spans="2:10" ht="12.75">
      <c r="B7" s="2" t="s">
        <v>8</v>
      </c>
      <c r="C7" s="12">
        <f>SUM(C5:C6)</f>
        <v>136319.78999999998</v>
      </c>
      <c r="D7" s="12">
        <f>SUM(D5:D6)</f>
        <v>61744.39</v>
      </c>
      <c r="E7" s="12">
        <f>SUM(E5:E6)</f>
        <v>52918.34</v>
      </c>
      <c r="F7" s="12">
        <f>SUM(F5:F6)</f>
        <v>145145.83999999997</v>
      </c>
      <c r="G7" s="11"/>
      <c r="H7" s="4"/>
      <c r="I7" s="11"/>
      <c r="J7" s="9"/>
    </row>
    <row r="8" spans="2:12" ht="15">
      <c r="B8" s="22" t="s">
        <v>24</v>
      </c>
      <c r="C8" s="19">
        <f>апрель!B24</f>
        <v>195879.063082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40" t="s">
        <v>28</v>
      </c>
      <c r="B10" s="42" t="s">
        <v>9</v>
      </c>
      <c r="C10" s="43"/>
      <c r="D10" s="46" t="s">
        <v>10</v>
      </c>
      <c r="E10" s="47"/>
      <c r="F10" s="47"/>
      <c r="G10" s="48"/>
      <c r="H10" s="46" t="s">
        <v>15</v>
      </c>
      <c r="I10" s="47"/>
      <c r="J10" s="47"/>
      <c r="K10" s="47"/>
      <c r="L10" s="48"/>
    </row>
    <row r="11" spans="1:12" ht="22.5" customHeight="1">
      <c r="A11" s="41"/>
      <c r="B11" s="44"/>
      <c r="C11" s="45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3"/>
      <c r="D13" s="12"/>
      <c r="F13" s="12" t="s">
        <v>27</v>
      </c>
      <c r="G13" s="12"/>
      <c r="H13" s="12"/>
      <c r="I13" s="3"/>
      <c r="J13" s="3"/>
      <c r="K13" s="12"/>
      <c r="L13" s="8"/>
    </row>
    <row r="14" spans="1:12" ht="12.75">
      <c r="A14" s="2"/>
      <c r="B14" s="2" t="s">
        <v>26</v>
      </c>
      <c r="C14" s="3"/>
      <c r="D14" s="12"/>
      <c r="E14" s="12"/>
      <c r="F14" s="14" t="s">
        <v>21</v>
      </c>
      <c r="G14" s="14">
        <v>35802.27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4.25" customHeight="1">
      <c r="A16" s="21"/>
      <c r="B16" s="23"/>
      <c r="C16" s="23"/>
      <c r="D16" s="12"/>
      <c r="E16" s="12"/>
      <c r="F16" s="17"/>
      <c r="G16" s="14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2"/>
      <c r="H17" s="12"/>
      <c r="I17" s="3"/>
      <c r="J17" s="3"/>
      <c r="K17" s="18"/>
      <c r="L17" s="8"/>
    </row>
    <row r="18" spans="1:12" ht="12.75">
      <c r="A18" s="2"/>
      <c r="B18" s="2"/>
      <c r="C18" s="3"/>
      <c r="D18" s="12"/>
      <c r="E18" s="12"/>
      <c r="F18" s="14"/>
      <c r="G18" s="14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7"/>
      <c r="G19" s="14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6"/>
      <c r="G20" s="12"/>
      <c r="H20" s="12"/>
      <c r="I20" s="3"/>
      <c r="J20" s="3"/>
      <c r="K20" s="14"/>
      <c r="L20" s="13"/>
    </row>
    <row r="21" spans="1:12" ht="12.75">
      <c r="A21" s="2"/>
      <c r="B21" s="2"/>
      <c r="C21" s="3"/>
      <c r="D21" s="12"/>
      <c r="E21" s="12"/>
      <c r="F21" s="16"/>
      <c r="G21" s="12"/>
      <c r="H21" s="12"/>
      <c r="I21" s="3"/>
      <c r="J21" s="3"/>
      <c r="K21" s="14"/>
      <c r="L21" s="8"/>
    </row>
    <row r="23" spans="1:2" ht="15">
      <c r="A23" s="20" t="s">
        <v>23</v>
      </c>
      <c r="B23" s="19">
        <f>G14</f>
        <v>35802.27</v>
      </c>
    </row>
    <row r="24" spans="1:2" ht="15">
      <c r="A24" s="20" t="s">
        <v>24</v>
      </c>
      <c r="B24" s="19">
        <f>E7+C8-B23</f>
        <v>212995.13308200001</v>
      </c>
    </row>
  </sheetData>
  <sheetProtection/>
  <mergeCells count="4">
    <mergeCell ref="D10:G10"/>
    <mergeCell ref="H10:L10"/>
    <mergeCell ref="A10:A11"/>
    <mergeCell ref="B10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5" sqref="H5:I5"/>
    </sheetView>
  </sheetViews>
  <sheetFormatPr defaultColWidth="9.00390625" defaultRowHeight="12.75"/>
  <cols>
    <col min="1" max="1" width="13.875" style="0" customWidth="1"/>
    <col min="2" max="2" width="11.375" style="0" customWidth="1"/>
    <col min="3" max="3" width="13.875" style="0" customWidth="1"/>
    <col min="4" max="4" width="11.625" style="9" customWidth="1"/>
    <col min="5" max="5" width="15.125" style="9" customWidth="1"/>
    <col min="6" max="6" width="17.00390625" style="9" customWidth="1"/>
    <col min="7" max="8" width="14.875" style="9" customWidth="1"/>
    <col min="9" max="9" width="8.375" style="0" customWidth="1"/>
    <col min="10" max="10" width="10.25390625" style="0" customWidth="1"/>
    <col min="11" max="11" width="9.75390625" style="0" customWidth="1"/>
    <col min="12" max="12" width="13.875" style="0" customWidth="1"/>
  </cols>
  <sheetData>
    <row r="1" spans="1:12" ht="20.25" customHeight="1">
      <c r="A1" s="1"/>
      <c r="C1" s="4"/>
      <c r="D1" s="11"/>
      <c r="E1" s="11"/>
      <c r="F1" s="5">
        <v>42185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11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11"/>
      <c r="H4" s="4"/>
      <c r="I4" s="11"/>
      <c r="J4" s="9"/>
    </row>
    <row r="5" spans="1:10" ht="12.75">
      <c r="A5" s="2" t="s">
        <v>5</v>
      </c>
      <c r="B5" s="2" t="s">
        <v>7</v>
      </c>
      <c r="C5" s="12">
        <f>май!F5</f>
        <v>138700.43999999997</v>
      </c>
      <c r="D5" s="12">
        <v>61744.38</v>
      </c>
      <c r="E5" s="12">
        <v>70167.17</v>
      </c>
      <c r="F5" s="12">
        <f>C5+D5-E5</f>
        <v>130277.64999999998</v>
      </c>
      <c r="G5" s="11"/>
      <c r="H5" s="4"/>
      <c r="I5" s="11"/>
      <c r="J5" s="9"/>
    </row>
    <row r="6" spans="2:10" ht="12.75">
      <c r="B6" s="2" t="s">
        <v>6</v>
      </c>
      <c r="C6" s="12">
        <f>май!F6</f>
        <v>6445.4</v>
      </c>
      <c r="D6" s="12">
        <v>0</v>
      </c>
      <c r="E6" s="12">
        <v>0</v>
      </c>
      <c r="F6" s="12">
        <f>C6+D6-E6</f>
        <v>6445.4</v>
      </c>
      <c r="G6" s="11"/>
      <c r="H6" s="4"/>
      <c r="I6" s="11"/>
      <c r="J6" s="9"/>
    </row>
    <row r="7" spans="2:10" ht="12.75">
      <c r="B7" s="2" t="s">
        <v>8</v>
      </c>
      <c r="C7" s="12">
        <f>SUM(C5:C6)</f>
        <v>145145.83999999997</v>
      </c>
      <c r="D7" s="12">
        <f>SUM(D5:D6)</f>
        <v>61744.38</v>
      </c>
      <c r="E7" s="12">
        <f>SUM(E5:E6)</f>
        <v>70167.17</v>
      </c>
      <c r="F7" s="12">
        <f>SUM(F5:F6)</f>
        <v>136723.05</v>
      </c>
      <c r="G7" s="11"/>
      <c r="H7" s="4"/>
      <c r="I7" s="11"/>
      <c r="J7" s="9"/>
    </row>
    <row r="8" spans="2:12" ht="15">
      <c r="B8" s="22" t="s">
        <v>24</v>
      </c>
      <c r="C8" s="19">
        <f>май!B24</f>
        <v>212995.13308200001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40" t="s">
        <v>28</v>
      </c>
      <c r="B10" s="42" t="s">
        <v>9</v>
      </c>
      <c r="C10" s="43"/>
      <c r="D10" s="46" t="s">
        <v>10</v>
      </c>
      <c r="E10" s="47"/>
      <c r="F10" s="47"/>
      <c r="G10" s="48"/>
      <c r="H10" s="46" t="s">
        <v>15</v>
      </c>
      <c r="I10" s="47"/>
      <c r="J10" s="47"/>
      <c r="K10" s="47"/>
      <c r="L10" s="48"/>
    </row>
    <row r="11" spans="1:12" ht="22.5" customHeight="1">
      <c r="A11" s="41"/>
      <c r="B11" s="44"/>
      <c r="C11" s="45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3"/>
      <c r="D13" s="12"/>
      <c r="F13" s="12" t="s">
        <v>27</v>
      </c>
      <c r="G13" s="12"/>
      <c r="H13" s="12"/>
      <c r="I13" s="3"/>
      <c r="J13" s="3"/>
      <c r="K13" s="12"/>
      <c r="L13" s="8"/>
    </row>
    <row r="14" spans="1:12" ht="12.75">
      <c r="A14" s="2"/>
      <c r="B14" s="2" t="s">
        <v>26</v>
      </c>
      <c r="C14" s="3"/>
      <c r="D14" s="12"/>
      <c r="E14" s="12"/>
      <c r="F14" s="14" t="s">
        <v>21</v>
      </c>
      <c r="G14" s="14">
        <v>35802.27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4.25" customHeight="1">
      <c r="A16" s="21"/>
      <c r="B16" s="49" t="s">
        <v>49</v>
      </c>
      <c r="C16" s="50"/>
      <c r="D16" s="12"/>
      <c r="E16" s="12"/>
      <c r="F16" s="17" t="s">
        <v>50</v>
      </c>
      <c r="G16" s="14">
        <v>2908</v>
      </c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2"/>
      <c r="H17" s="12"/>
      <c r="I17" s="3"/>
      <c r="J17" s="3"/>
      <c r="K17" s="18"/>
      <c r="L17" s="8"/>
    </row>
    <row r="18" spans="1:12" ht="12.75">
      <c r="A18" s="2"/>
      <c r="B18" s="2"/>
      <c r="C18" s="3"/>
      <c r="D18" s="12"/>
      <c r="E18" s="12"/>
      <c r="F18" s="14"/>
      <c r="G18" s="14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7"/>
      <c r="G19" s="14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6"/>
      <c r="G20" s="12"/>
      <c r="H20" s="12"/>
      <c r="I20" s="3"/>
      <c r="J20" s="3"/>
      <c r="K20" s="14"/>
      <c r="L20" s="13"/>
    </row>
    <row r="21" spans="1:12" ht="12.75">
      <c r="A21" s="2"/>
      <c r="B21" s="2"/>
      <c r="C21" s="3"/>
      <c r="D21" s="12"/>
      <c r="E21" s="12"/>
      <c r="F21" s="16"/>
      <c r="G21" s="12"/>
      <c r="H21" s="12"/>
      <c r="I21" s="3"/>
      <c r="J21" s="3"/>
      <c r="K21" s="14"/>
      <c r="L21" s="8"/>
    </row>
    <row r="23" spans="1:2" ht="15">
      <c r="A23" s="20" t="s">
        <v>23</v>
      </c>
      <c r="B23" s="19">
        <f>G14+G16</f>
        <v>38710.27</v>
      </c>
    </row>
    <row r="24" spans="1:2" ht="15">
      <c r="A24" s="20" t="s">
        <v>24</v>
      </c>
      <c r="B24" s="19">
        <f>E7+C8-B23</f>
        <v>244452.033082</v>
      </c>
    </row>
  </sheetData>
  <sheetProtection/>
  <mergeCells count="5">
    <mergeCell ref="A10:A11"/>
    <mergeCell ref="B10:C11"/>
    <mergeCell ref="D10:G10"/>
    <mergeCell ref="H10:L10"/>
    <mergeCell ref="B16:C16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pane xSplit="18795" topLeftCell="M1" activePane="topLeft" state="split"/>
      <selection pane="topLeft" activeCell="H5" sqref="H5:I5"/>
      <selection pane="topRight" activeCell="M13" sqref="M13"/>
    </sheetView>
  </sheetViews>
  <sheetFormatPr defaultColWidth="9.00390625" defaultRowHeight="12.75"/>
  <cols>
    <col min="1" max="1" width="13.875" style="0" customWidth="1"/>
    <col min="2" max="2" width="11.375" style="0" customWidth="1"/>
    <col min="3" max="3" width="13.875" style="0" customWidth="1"/>
    <col min="4" max="4" width="11.625" style="9" customWidth="1"/>
    <col min="5" max="5" width="15.125" style="9" customWidth="1"/>
    <col min="6" max="6" width="17.00390625" style="9" customWidth="1"/>
    <col min="7" max="8" width="14.875" style="9" customWidth="1"/>
    <col min="9" max="9" width="8.375" style="0" customWidth="1"/>
    <col min="10" max="10" width="10.25390625" style="0" customWidth="1"/>
    <col min="11" max="11" width="9.75390625" style="0" customWidth="1"/>
    <col min="12" max="12" width="13.875" style="0" customWidth="1"/>
  </cols>
  <sheetData>
    <row r="1" spans="1:12" ht="20.25" customHeight="1">
      <c r="A1" s="1"/>
      <c r="C1" s="4"/>
      <c r="D1" s="11"/>
      <c r="E1" s="11"/>
      <c r="F1" s="5">
        <v>42215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11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11"/>
      <c r="H4" s="4"/>
      <c r="I4" s="11"/>
      <c r="J4" s="9"/>
    </row>
    <row r="5" spans="1:10" ht="12.75">
      <c r="A5" s="2" t="s">
        <v>5</v>
      </c>
      <c r="B5" s="2" t="s">
        <v>7</v>
      </c>
      <c r="C5" s="12">
        <f>июнь!F5</f>
        <v>130277.64999999998</v>
      </c>
      <c r="D5" s="12">
        <v>62064.53</v>
      </c>
      <c r="E5" s="12">
        <v>52264.69</v>
      </c>
      <c r="F5" s="12">
        <f>C5+D5-E5</f>
        <v>140077.49</v>
      </c>
      <c r="G5" s="11"/>
      <c r="H5" s="4"/>
      <c r="I5" s="11"/>
      <c r="J5" s="9"/>
    </row>
    <row r="6" spans="2:12" ht="12.75">
      <c r="B6" s="2" t="s">
        <v>6</v>
      </c>
      <c r="C6" s="12">
        <f>июнь!F6</f>
        <v>6445.4</v>
      </c>
      <c r="D6" s="12">
        <v>0</v>
      </c>
      <c r="E6" s="12">
        <v>0</v>
      </c>
      <c r="F6" s="12">
        <f>C6+D6-E6</f>
        <v>6445.4</v>
      </c>
      <c r="G6" s="11"/>
      <c r="H6" s="4"/>
      <c r="I6" s="11"/>
      <c r="J6" s="61"/>
      <c r="K6" s="61"/>
      <c r="L6" s="61"/>
    </row>
    <row r="7" spans="2:10" ht="12.75">
      <c r="B7" s="2" t="s">
        <v>8</v>
      </c>
      <c r="C7" s="12">
        <f>SUM(C5:C6)</f>
        <v>136723.05</v>
      </c>
      <c r="D7" s="12">
        <f>SUM(D5:D6)</f>
        <v>62064.53</v>
      </c>
      <c r="E7" s="12">
        <f>SUM(E5:E6)</f>
        <v>52264.69</v>
      </c>
      <c r="F7" s="12">
        <f>SUM(F5:F6)</f>
        <v>146522.88999999998</v>
      </c>
      <c r="G7" s="11"/>
      <c r="H7" s="4"/>
      <c r="I7" s="11"/>
      <c r="J7" s="9"/>
    </row>
    <row r="8" spans="2:12" ht="15">
      <c r="B8" s="22" t="s">
        <v>24</v>
      </c>
      <c r="C8" s="19">
        <f>июнь!B24</f>
        <v>244452.033082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40" t="s">
        <v>28</v>
      </c>
      <c r="B10" s="42" t="s">
        <v>9</v>
      </c>
      <c r="C10" s="43"/>
      <c r="D10" s="46" t="s">
        <v>10</v>
      </c>
      <c r="E10" s="47"/>
      <c r="F10" s="47"/>
      <c r="G10" s="48"/>
      <c r="H10" s="46" t="s">
        <v>15</v>
      </c>
      <c r="I10" s="47"/>
      <c r="J10" s="47"/>
      <c r="K10" s="47"/>
      <c r="L10" s="48"/>
    </row>
    <row r="11" spans="1:12" ht="22.5" customHeight="1">
      <c r="A11" s="41"/>
      <c r="B11" s="44"/>
      <c r="C11" s="45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3"/>
      <c r="D13" s="12"/>
      <c r="F13" s="12" t="s">
        <v>27</v>
      </c>
      <c r="G13" s="12"/>
      <c r="H13" s="12"/>
      <c r="I13" s="3"/>
      <c r="J13" s="3"/>
      <c r="K13" s="12"/>
      <c r="L13" s="8"/>
    </row>
    <row r="14" spans="1:12" ht="12.75">
      <c r="A14" s="2"/>
      <c r="B14" s="2" t="s">
        <v>26</v>
      </c>
      <c r="C14" s="3"/>
      <c r="D14" s="12"/>
      <c r="E14" s="12"/>
      <c r="F14" s="14" t="s">
        <v>21</v>
      </c>
      <c r="G14" s="14">
        <v>35802.27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4.25" customHeight="1">
      <c r="A16" s="21"/>
      <c r="B16" s="53" t="s">
        <v>51</v>
      </c>
      <c r="C16" s="54"/>
      <c r="E16" s="38"/>
      <c r="F16" s="39" t="s">
        <v>39</v>
      </c>
      <c r="G16" s="14">
        <f>53403.21</f>
        <v>53403.21</v>
      </c>
      <c r="H16" s="12"/>
      <c r="I16" s="3"/>
      <c r="J16" s="3"/>
      <c r="K16" s="12"/>
      <c r="L16" s="8"/>
    </row>
    <row r="17" spans="1:12" ht="12.75">
      <c r="A17" s="2"/>
      <c r="B17" s="55"/>
      <c r="C17" s="56"/>
      <c r="D17" s="12"/>
      <c r="E17" s="12"/>
      <c r="F17" s="16"/>
      <c r="G17" s="12"/>
      <c r="H17" s="12"/>
      <c r="I17" s="3"/>
      <c r="J17" s="3"/>
      <c r="K17" s="18"/>
      <c r="L17" s="8"/>
    </row>
    <row r="18" spans="1:12" ht="12.75">
      <c r="A18" s="2"/>
      <c r="B18" s="2"/>
      <c r="C18" s="3"/>
      <c r="D18" s="12"/>
      <c r="E18" s="12"/>
      <c r="F18" s="14"/>
      <c r="G18" s="14"/>
      <c r="H18" s="12"/>
      <c r="I18" s="3"/>
      <c r="J18" s="3"/>
      <c r="K18" s="12"/>
      <c r="L18" s="8"/>
    </row>
    <row r="19" spans="1:12" ht="12.75">
      <c r="A19" s="2"/>
      <c r="B19" s="57" t="s">
        <v>52</v>
      </c>
      <c r="C19" s="58"/>
      <c r="D19" s="12"/>
      <c r="E19" s="12"/>
      <c r="F19" s="17" t="s">
        <v>39</v>
      </c>
      <c r="G19" s="14">
        <v>9789.92</v>
      </c>
      <c r="H19" s="12"/>
      <c r="I19" s="3"/>
      <c r="J19" s="3"/>
      <c r="K19" s="12"/>
      <c r="L19" s="8"/>
    </row>
    <row r="20" spans="1:12" ht="12.75">
      <c r="A20" s="2"/>
      <c r="B20" s="59"/>
      <c r="C20" s="60"/>
      <c r="D20" s="12"/>
      <c r="E20" s="12"/>
      <c r="F20" s="16"/>
      <c r="G20" s="12"/>
      <c r="H20" s="12"/>
      <c r="I20" s="3"/>
      <c r="J20" s="3"/>
      <c r="K20" s="14"/>
      <c r="L20" s="13"/>
    </row>
    <row r="21" spans="1:12" ht="12.75">
      <c r="A21" s="2"/>
      <c r="B21" s="2"/>
      <c r="C21" s="3"/>
      <c r="D21" s="12"/>
      <c r="E21" s="12"/>
      <c r="F21" s="16"/>
      <c r="G21" s="12"/>
      <c r="H21" s="12"/>
      <c r="I21" s="3"/>
      <c r="J21" s="3"/>
      <c r="K21" s="14"/>
      <c r="L21" s="8"/>
    </row>
    <row r="23" spans="1:2" ht="15">
      <c r="A23" s="20" t="s">
        <v>23</v>
      </c>
      <c r="B23" s="19">
        <f>G14+G16+G19</f>
        <v>98995.4</v>
      </c>
    </row>
    <row r="24" spans="1:2" ht="15">
      <c r="A24" s="20" t="s">
        <v>24</v>
      </c>
      <c r="B24" s="19">
        <f>E7+C8-B23</f>
        <v>197721.32308200005</v>
      </c>
    </row>
  </sheetData>
  <sheetProtection/>
  <mergeCells count="7">
    <mergeCell ref="J6:L6"/>
    <mergeCell ref="B19:C20"/>
    <mergeCell ref="A10:A11"/>
    <mergeCell ref="B10:C11"/>
    <mergeCell ref="D10:G10"/>
    <mergeCell ref="H10:L10"/>
    <mergeCell ref="B16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H5" sqref="H5:I5"/>
    </sheetView>
  </sheetViews>
  <sheetFormatPr defaultColWidth="9.00390625" defaultRowHeight="12.75"/>
  <cols>
    <col min="1" max="1" width="13.875" style="0" customWidth="1"/>
    <col min="2" max="2" width="11.375" style="0" customWidth="1"/>
    <col min="3" max="3" width="13.875" style="0" customWidth="1"/>
    <col min="4" max="4" width="11.625" style="9" customWidth="1"/>
    <col min="5" max="5" width="15.125" style="9" customWidth="1"/>
    <col min="6" max="6" width="17.00390625" style="9" customWidth="1"/>
    <col min="7" max="8" width="14.875" style="9" customWidth="1"/>
    <col min="9" max="9" width="8.375" style="0" customWidth="1"/>
    <col min="10" max="10" width="10.25390625" style="0" customWidth="1"/>
    <col min="11" max="11" width="9.75390625" style="0" customWidth="1"/>
    <col min="12" max="12" width="13.875" style="0" customWidth="1"/>
  </cols>
  <sheetData>
    <row r="1" spans="1:12" ht="20.25" customHeight="1">
      <c r="A1" s="1"/>
      <c r="C1" s="4"/>
      <c r="D1" s="11"/>
      <c r="E1" s="11"/>
      <c r="F1" s="5">
        <v>42246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11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11"/>
      <c r="H4" s="4"/>
      <c r="I4" s="11"/>
      <c r="J4" s="9"/>
    </row>
    <row r="5" spans="1:10" ht="12.75">
      <c r="A5" s="2" t="s">
        <v>5</v>
      </c>
      <c r="B5" s="2" t="s">
        <v>7</v>
      </c>
      <c r="C5" s="12">
        <f>июль!F5</f>
        <v>140077.49</v>
      </c>
      <c r="D5" s="12">
        <v>62064.54</v>
      </c>
      <c r="E5" s="12">
        <v>61018.78</v>
      </c>
      <c r="F5" s="12">
        <f>C5+D5-E5</f>
        <v>141123.25</v>
      </c>
      <c r="G5" s="11"/>
      <c r="H5" s="4"/>
      <c r="I5" s="11"/>
      <c r="J5" s="9"/>
    </row>
    <row r="6" spans="2:10" ht="12.75">
      <c r="B6" s="2" t="s">
        <v>6</v>
      </c>
      <c r="C6" s="12">
        <f>июль!F6</f>
        <v>6445.4</v>
      </c>
      <c r="D6" s="12">
        <v>0</v>
      </c>
      <c r="E6" s="12">
        <v>13.85</v>
      </c>
      <c r="F6" s="12">
        <f>C6+D6-E6</f>
        <v>6431.549999999999</v>
      </c>
      <c r="G6" s="11"/>
      <c r="H6" s="4"/>
      <c r="I6" s="11"/>
      <c r="J6" s="9"/>
    </row>
    <row r="7" spans="2:10" ht="12.75">
      <c r="B7" s="2" t="s">
        <v>8</v>
      </c>
      <c r="C7" s="12">
        <f>SUM(C5:C6)</f>
        <v>146522.88999999998</v>
      </c>
      <c r="D7" s="12">
        <f>SUM(D5:D6)</f>
        <v>62064.54</v>
      </c>
      <c r="E7" s="12">
        <f>SUM(E5:E6)</f>
        <v>61032.63</v>
      </c>
      <c r="F7" s="12">
        <f>SUM(F5:F6)</f>
        <v>147554.8</v>
      </c>
      <c r="G7" s="11"/>
      <c r="H7" s="4"/>
      <c r="I7" s="11"/>
      <c r="J7" s="9"/>
    </row>
    <row r="8" spans="2:12" ht="15">
      <c r="B8" s="22" t="s">
        <v>24</v>
      </c>
      <c r="C8" s="19">
        <f>июль!B24</f>
        <v>197721.32308200005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40" t="s">
        <v>28</v>
      </c>
      <c r="B10" s="42" t="s">
        <v>9</v>
      </c>
      <c r="C10" s="43"/>
      <c r="D10" s="46" t="s">
        <v>10</v>
      </c>
      <c r="E10" s="47"/>
      <c r="F10" s="47"/>
      <c r="G10" s="48"/>
      <c r="H10" s="46" t="s">
        <v>15</v>
      </c>
      <c r="I10" s="47"/>
      <c r="J10" s="47"/>
      <c r="K10" s="47"/>
      <c r="L10" s="48"/>
    </row>
    <row r="11" spans="1:12" ht="22.5" customHeight="1">
      <c r="A11" s="41"/>
      <c r="B11" s="44"/>
      <c r="C11" s="45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3"/>
      <c r="D13" s="12"/>
      <c r="F13" s="12" t="s">
        <v>27</v>
      </c>
      <c r="G13" s="12"/>
      <c r="H13" s="12"/>
      <c r="I13" s="3"/>
      <c r="J13" s="3"/>
      <c r="K13" s="12"/>
      <c r="L13" s="8"/>
    </row>
    <row r="14" spans="1:12" ht="12.75">
      <c r="A14" s="2"/>
      <c r="B14" s="2" t="s">
        <v>26</v>
      </c>
      <c r="C14" s="3"/>
      <c r="D14" s="12"/>
      <c r="E14" s="12"/>
      <c r="F14" s="14" t="s">
        <v>21</v>
      </c>
      <c r="G14" s="14">
        <v>35802.27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4.25" customHeight="1">
      <c r="A16" s="21"/>
      <c r="B16" s="49" t="s">
        <v>53</v>
      </c>
      <c r="C16" s="50"/>
      <c r="D16" s="12"/>
      <c r="E16" s="12"/>
      <c r="F16" s="17"/>
      <c r="G16" s="14"/>
      <c r="H16" s="12"/>
      <c r="I16" s="3"/>
      <c r="J16" s="3"/>
      <c r="K16" s="12"/>
      <c r="L16" s="8"/>
    </row>
    <row r="17" spans="1:12" ht="12.75">
      <c r="A17" s="2"/>
      <c r="B17" s="62" t="s">
        <v>54</v>
      </c>
      <c r="C17" s="63"/>
      <c r="D17" s="12"/>
      <c r="E17" s="12"/>
      <c r="F17" s="64" t="s">
        <v>39</v>
      </c>
      <c r="G17" s="12"/>
      <c r="H17" s="12"/>
      <c r="I17" s="3"/>
      <c r="J17" s="3"/>
      <c r="K17" s="18"/>
      <c r="L17" s="8"/>
    </row>
    <row r="18" spans="1:12" ht="12.75">
      <c r="A18" s="2"/>
      <c r="B18" s="62" t="s">
        <v>55</v>
      </c>
      <c r="C18" s="63"/>
      <c r="D18" s="12"/>
      <c r="E18" s="12"/>
      <c r="F18" s="65"/>
      <c r="G18" s="14"/>
      <c r="H18" s="12"/>
      <c r="I18" s="3"/>
      <c r="J18" s="3"/>
      <c r="K18" s="12"/>
      <c r="L18" s="8"/>
    </row>
    <row r="19" spans="1:12" ht="12.75">
      <c r="A19" s="2"/>
      <c r="B19" s="62" t="s">
        <v>56</v>
      </c>
      <c r="C19" s="63"/>
      <c r="D19" s="12"/>
      <c r="E19" s="12"/>
      <c r="F19" s="66"/>
      <c r="G19" s="14">
        <v>3075.83</v>
      </c>
      <c r="H19" s="12"/>
      <c r="I19" s="3"/>
      <c r="J19" s="3"/>
      <c r="K19" s="12"/>
      <c r="L19" s="8"/>
    </row>
    <row r="20" spans="1:12" ht="12.75">
      <c r="A20" s="2"/>
      <c r="B20" s="46"/>
      <c r="C20" s="48"/>
      <c r="D20" s="12"/>
      <c r="E20" s="12"/>
      <c r="F20" s="16"/>
      <c r="G20" s="12"/>
      <c r="H20" s="12"/>
      <c r="I20" s="3"/>
      <c r="J20" s="3"/>
      <c r="K20" s="14"/>
      <c r="L20" s="13"/>
    </row>
    <row r="21" spans="1:12" ht="12.75">
      <c r="A21" s="2"/>
      <c r="B21" s="2"/>
      <c r="C21" s="3"/>
      <c r="D21" s="12"/>
      <c r="E21" s="12"/>
      <c r="F21" s="16"/>
      <c r="G21" s="12"/>
      <c r="H21" s="12"/>
      <c r="I21" s="3"/>
      <c r="J21" s="3"/>
      <c r="K21" s="14"/>
      <c r="L21" s="8"/>
    </row>
    <row r="23" spans="1:2" ht="15">
      <c r="A23" s="20" t="s">
        <v>23</v>
      </c>
      <c r="B23" s="19">
        <f>G14+G19</f>
        <v>38878.1</v>
      </c>
    </row>
    <row r="24" spans="1:2" ht="15">
      <c r="A24" s="20" t="s">
        <v>24</v>
      </c>
      <c r="B24" s="19">
        <f>E7+C8-B23</f>
        <v>219875.85308200005</v>
      </c>
    </row>
    <row r="25" ht="12.75" hidden="1">
      <c r="D25" s="9">
        <v>4187.4</v>
      </c>
    </row>
    <row r="26" spans="4:7" ht="12.75" hidden="1">
      <c r="D26" s="9">
        <f>D25*1.59</f>
        <v>6657.965999999999</v>
      </c>
      <c r="E26" s="9">
        <f>77.4*1.59*50/100</f>
        <v>61.53300000000001</v>
      </c>
      <c r="F26" s="9">
        <f>D26-E26</f>
        <v>6596.432999999999</v>
      </c>
      <c r="G26" s="9">
        <f>F26+F27</f>
        <v>13026.917999999998</v>
      </c>
    </row>
    <row r="27" spans="4:6" ht="12.75" hidden="1">
      <c r="D27" s="9">
        <f>D25*1.55</f>
        <v>6490.469999999999</v>
      </c>
      <c r="E27" s="9">
        <f>77.4*1.55*50/100</f>
        <v>59.98500000000001</v>
      </c>
      <c r="F27" s="9">
        <f>D27-E27</f>
        <v>6430.485</v>
      </c>
    </row>
    <row r="28" spans="4:6" ht="12.75" hidden="1">
      <c r="D28" s="9">
        <f>D25*2.61</f>
        <v>10929.113999999998</v>
      </c>
      <c r="E28" s="9">
        <f>77.4*2.61*50/100</f>
        <v>101.007</v>
      </c>
      <c r="F28" s="9">
        <f>D28-E28</f>
        <v>10828.106999999998</v>
      </c>
    </row>
    <row r="29" spans="4:6" ht="12.75" hidden="1">
      <c r="D29" s="9">
        <f>D25*2.8</f>
        <v>11724.719999999998</v>
      </c>
      <c r="E29" s="9">
        <f>77.4*2.8*50/100</f>
        <v>108.36</v>
      </c>
      <c r="F29" s="9">
        <f>D29-E29</f>
        <v>11616.359999999997</v>
      </c>
    </row>
    <row r="30" ht="12.75" hidden="1"/>
    <row r="31" spans="3:6" ht="12.75" hidden="1">
      <c r="C31" s="35" t="s">
        <v>63</v>
      </c>
      <c r="D31" s="9">
        <f>сентябрь!F26+октябрь!F26+ноябрь!F26+декабрь!F26</f>
        <v>22074.808000000005</v>
      </c>
      <c r="E31" s="37" t="s">
        <v>66</v>
      </c>
      <c r="F31" s="9">
        <f>E7+сентябрь!E7+октябрь!E7+ноябрь!E7+декабрь!E7</f>
        <v>326343.16000000003</v>
      </c>
    </row>
    <row r="32" spans="3:4" ht="12.75" hidden="1">
      <c r="C32" s="35" t="s">
        <v>64</v>
      </c>
      <c r="D32" s="9">
        <f>F26+сентябрь!F27+октябрь!F27+ноябрь!F27+декабрь!F27</f>
        <v>29169.169</v>
      </c>
    </row>
    <row r="33" spans="3:4" ht="12.75" hidden="1">
      <c r="C33" s="35" t="s">
        <v>65</v>
      </c>
      <c r="D33" s="9">
        <f>август!F27+сентябрь!F28+октябрь!F28+ноябрь!F28+декабрь!F28</f>
        <v>32322.740999999995</v>
      </c>
    </row>
    <row r="34" ht="12.75" hidden="1"/>
    <row r="35" spans="3:4" ht="12.75" hidden="1">
      <c r="C35" t="s">
        <v>67</v>
      </c>
      <c r="D35" s="9">
        <f>G19+сентябрь!G17+октябрь!G17+ноябрь!G17+декабрь!G17+декабрь!G20</f>
        <v>74902.13</v>
      </c>
    </row>
    <row r="36" spans="3:4" ht="12.75" hidden="1">
      <c r="C36" t="s">
        <v>68</v>
      </c>
      <c r="D36" s="9">
        <f>F26+сентябрь!F26+октябрь!F26+ноябрь!F26+декабрь!F26</f>
        <v>28671.241</v>
      </c>
    </row>
    <row r="37" spans="3:4" ht="12.75" hidden="1">
      <c r="C37" t="s">
        <v>69</v>
      </c>
      <c r="D37" s="9">
        <f>F27+сентябрь!F27+октябрь!F27+ноябрь!F27+декабрь!F27</f>
        <v>29003.221000000005</v>
      </c>
    </row>
    <row r="38" spans="3:4" ht="12.75" hidden="1">
      <c r="C38" t="s">
        <v>70</v>
      </c>
      <c r="D38" s="9">
        <f>F28+сентябрь!F28+октябрь!F28+ноябрь!F28+декабрь!F28</f>
        <v>36720.363</v>
      </c>
    </row>
    <row r="39" spans="3:4" ht="12.75" hidden="1">
      <c r="C39" t="s">
        <v>71</v>
      </c>
      <c r="D39" s="9">
        <f>F29+сентябрь!F29+октябрь!F29+ноябрь!F29+декабрь!F29</f>
        <v>44698.958320000005</v>
      </c>
    </row>
  </sheetData>
  <sheetProtection/>
  <mergeCells count="10">
    <mergeCell ref="A10:A11"/>
    <mergeCell ref="B10:C11"/>
    <mergeCell ref="D10:G10"/>
    <mergeCell ref="H10:L10"/>
    <mergeCell ref="B16:C16"/>
    <mergeCell ref="B17:C17"/>
    <mergeCell ref="B18:C18"/>
    <mergeCell ref="B19:C19"/>
    <mergeCell ref="B20:C20"/>
    <mergeCell ref="F17:F19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5" sqref="H5:I5"/>
    </sheetView>
  </sheetViews>
  <sheetFormatPr defaultColWidth="9.00390625" defaultRowHeight="12.75"/>
  <cols>
    <col min="1" max="1" width="13.875" style="0" customWidth="1"/>
    <col min="2" max="2" width="11.375" style="0" customWidth="1"/>
    <col min="3" max="3" width="13.875" style="0" customWidth="1"/>
    <col min="4" max="4" width="11.625" style="9" customWidth="1"/>
    <col min="5" max="5" width="15.125" style="9" customWidth="1"/>
    <col min="6" max="6" width="17.00390625" style="9" customWidth="1"/>
    <col min="7" max="8" width="14.875" style="9" customWidth="1"/>
    <col min="9" max="9" width="8.375" style="0" customWidth="1"/>
    <col min="10" max="10" width="10.25390625" style="0" customWidth="1"/>
    <col min="11" max="11" width="9.75390625" style="0" customWidth="1"/>
    <col min="12" max="12" width="13.875" style="0" customWidth="1"/>
  </cols>
  <sheetData>
    <row r="1" spans="1:12" ht="20.25" customHeight="1">
      <c r="A1" s="1"/>
      <c r="C1" s="4"/>
      <c r="D1" s="11"/>
      <c r="E1" s="11"/>
      <c r="F1" s="5">
        <v>42277</v>
      </c>
      <c r="G1" s="11"/>
      <c r="H1" s="11"/>
      <c r="I1" s="4"/>
      <c r="J1" s="4"/>
      <c r="K1" s="11"/>
      <c r="L1" s="9"/>
    </row>
    <row r="2" spans="1:12" ht="20.25" customHeight="1">
      <c r="A2" s="1" t="s">
        <v>22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11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11"/>
      <c r="H4" s="4"/>
      <c r="I4" s="11"/>
      <c r="J4" s="9"/>
    </row>
    <row r="5" spans="1:10" ht="12.75">
      <c r="A5" s="2" t="s">
        <v>5</v>
      </c>
      <c r="B5" s="2" t="s">
        <v>7</v>
      </c>
      <c r="C5" s="12">
        <f>август!F5</f>
        <v>141123.25</v>
      </c>
      <c r="D5" s="12">
        <v>66805.34</v>
      </c>
      <c r="E5" s="12">
        <v>58327.89</v>
      </c>
      <c r="F5" s="12">
        <f>C5+D5-E5</f>
        <v>149600.7</v>
      </c>
      <c r="G5" s="11"/>
      <c r="H5" s="4"/>
      <c r="I5" s="11"/>
      <c r="J5" s="9"/>
    </row>
    <row r="6" spans="2:10" ht="12.75">
      <c r="B6" s="2" t="s">
        <v>6</v>
      </c>
      <c r="C6" s="12">
        <f>август!F6</f>
        <v>6431.549999999999</v>
      </c>
      <c r="D6" s="12">
        <v>0</v>
      </c>
      <c r="E6" s="12">
        <v>13.85</v>
      </c>
      <c r="F6" s="12">
        <f>C6+D6-E6</f>
        <v>6417.699999999999</v>
      </c>
      <c r="G6" s="11"/>
      <c r="H6" s="4"/>
      <c r="I6" s="11"/>
      <c r="J6" s="9"/>
    </row>
    <row r="7" spans="2:10" ht="12.75">
      <c r="B7" s="2" t="s">
        <v>8</v>
      </c>
      <c r="C7" s="12">
        <f>SUM(C5:C6)</f>
        <v>147554.8</v>
      </c>
      <c r="D7" s="12">
        <f>SUM(D5:D6)</f>
        <v>66805.34</v>
      </c>
      <c r="E7" s="12">
        <f>SUM(E5:E6)</f>
        <v>58341.74</v>
      </c>
      <c r="F7" s="12">
        <f>SUM(F5:F6)</f>
        <v>156018.40000000002</v>
      </c>
      <c r="G7" s="11"/>
      <c r="H7" s="4"/>
      <c r="I7" s="11"/>
      <c r="J7" s="9"/>
    </row>
    <row r="8" spans="2:12" ht="15">
      <c r="B8" s="22" t="s">
        <v>24</v>
      </c>
      <c r="C8" s="19">
        <f>август!B24</f>
        <v>219875.85308200005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40" t="s">
        <v>28</v>
      </c>
      <c r="B10" s="42" t="s">
        <v>9</v>
      </c>
      <c r="C10" s="43"/>
      <c r="D10" s="46" t="s">
        <v>10</v>
      </c>
      <c r="E10" s="47"/>
      <c r="F10" s="47"/>
      <c r="G10" s="48"/>
      <c r="H10" s="46" t="s">
        <v>15</v>
      </c>
      <c r="I10" s="47"/>
      <c r="J10" s="47"/>
      <c r="K10" s="47"/>
      <c r="L10" s="48"/>
    </row>
    <row r="11" spans="1:12" ht="22.5" customHeight="1">
      <c r="A11" s="41"/>
      <c r="B11" s="44"/>
      <c r="C11" s="45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5" t="s">
        <v>25</v>
      </c>
      <c r="C13" s="3"/>
      <c r="D13" s="12"/>
      <c r="F13" s="12" t="s">
        <v>57</v>
      </c>
      <c r="G13" s="12"/>
      <c r="H13" s="12"/>
      <c r="I13" s="3"/>
      <c r="J13" s="3"/>
      <c r="K13" s="12"/>
      <c r="L13" s="8"/>
    </row>
    <row r="14" spans="1:12" ht="12.75">
      <c r="A14" s="2"/>
      <c r="B14" s="2" t="s">
        <v>26</v>
      </c>
      <c r="C14" s="3"/>
      <c r="D14" s="12"/>
      <c r="E14" s="12"/>
      <c r="F14" s="14" t="s">
        <v>21</v>
      </c>
      <c r="G14" s="14">
        <f>4187.4*10.03</f>
        <v>41999.621999999996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4.25" customHeight="1">
      <c r="A16" s="21"/>
      <c r="B16" s="53" t="s">
        <v>58</v>
      </c>
      <c r="C16" s="54"/>
      <c r="D16" s="12"/>
      <c r="E16" s="12"/>
      <c r="F16" s="17"/>
      <c r="G16" s="14"/>
      <c r="H16" s="12"/>
      <c r="I16" s="3"/>
      <c r="J16" s="3"/>
      <c r="K16" s="12"/>
      <c r="L16" s="8"/>
    </row>
    <row r="17" spans="1:12" ht="12.75">
      <c r="A17" s="2"/>
      <c r="B17" s="55"/>
      <c r="C17" s="56"/>
      <c r="D17" s="12"/>
      <c r="E17" s="12" t="s">
        <v>39</v>
      </c>
      <c r="F17" s="16"/>
      <c r="G17" s="14">
        <v>2356.5</v>
      </c>
      <c r="H17" s="12"/>
      <c r="I17" s="3"/>
      <c r="J17" s="3"/>
      <c r="K17" s="18"/>
      <c r="L17" s="8"/>
    </row>
    <row r="18" spans="1:12" ht="12.75">
      <c r="A18" s="2"/>
      <c r="B18" s="2"/>
      <c r="C18" s="3"/>
      <c r="D18" s="12"/>
      <c r="E18" s="12"/>
      <c r="F18" s="14"/>
      <c r="G18" s="14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7"/>
      <c r="G19" s="14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6"/>
      <c r="G20" s="12"/>
      <c r="H20" s="12"/>
      <c r="I20" s="3"/>
      <c r="J20" s="3"/>
      <c r="K20" s="14"/>
      <c r="L20" s="13"/>
    </row>
    <row r="21" spans="1:12" ht="12.75">
      <c r="A21" s="2"/>
      <c r="B21" s="2"/>
      <c r="C21" s="3"/>
      <c r="D21" s="12"/>
      <c r="E21" s="12"/>
      <c r="F21" s="16"/>
      <c r="G21" s="12"/>
      <c r="H21" s="12"/>
      <c r="I21" s="3"/>
      <c r="J21" s="3"/>
      <c r="K21" s="14"/>
      <c r="L21" s="8"/>
    </row>
    <row r="23" spans="1:2" ht="15">
      <c r="A23" s="20" t="s">
        <v>23</v>
      </c>
      <c r="B23" s="19">
        <f>G14+G17</f>
        <v>44356.121999999996</v>
      </c>
    </row>
    <row r="24" spans="1:2" ht="15">
      <c r="A24" s="20" t="s">
        <v>24</v>
      </c>
      <c r="B24" s="19">
        <f>E7+C8-B23</f>
        <v>233861.47108200003</v>
      </c>
    </row>
    <row r="25" ht="12.75" hidden="1">
      <c r="D25" s="9">
        <v>4188.1</v>
      </c>
    </row>
    <row r="26" spans="3:7" ht="12.75" hidden="1">
      <c r="C26" s="35" t="s">
        <v>63</v>
      </c>
      <c r="D26" s="9">
        <f>D25*1.33</f>
        <v>5570.173000000001</v>
      </c>
      <c r="E26" s="9">
        <f>77.4*1.33*50/100</f>
        <v>51.471000000000004</v>
      </c>
      <c r="F26" s="36">
        <f>D26-E26</f>
        <v>5518.702000000001</v>
      </c>
      <c r="G26" s="9">
        <f>F26+F27+F28</f>
        <v>17634.950000000004</v>
      </c>
    </row>
    <row r="27" spans="3:6" ht="12.75" hidden="1">
      <c r="C27" s="35" t="s">
        <v>64</v>
      </c>
      <c r="D27" s="9">
        <f>D25*1.36</f>
        <v>5695.816000000001</v>
      </c>
      <c r="E27" s="9">
        <f>77.4*1.36*50/100</f>
        <v>52.632000000000005</v>
      </c>
      <c r="F27" s="36">
        <f>D27-E27</f>
        <v>5643.184000000001</v>
      </c>
    </row>
    <row r="28" spans="3:6" ht="12.75" hidden="1">
      <c r="C28" s="35" t="s">
        <v>65</v>
      </c>
      <c r="D28" s="9">
        <f>D25*1.56</f>
        <v>6533.436000000001</v>
      </c>
      <c r="E28" s="9">
        <f>77.4*1.56*50/100</f>
        <v>60.37200000000001</v>
      </c>
      <c r="F28" s="36">
        <f>D28-E28</f>
        <v>6473.064</v>
      </c>
    </row>
    <row r="29" spans="4:6" ht="12.75" hidden="1">
      <c r="D29" s="9">
        <f>D25*1.84</f>
        <v>7706.104000000001</v>
      </c>
      <c r="E29" s="9">
        <f>77.4*1.84*50/100</f>
        <v>71.20800000000001</v>
      </c>
      <c r="F29" s="36">
        <f>D29-E29</f>
        <v>7634.896000000002</v>
      </c>
    </row>
  </sheetData>
  <sheetProtection/>
  <mergeCells count="5">
    <mergeCell ref="A10:A11"/>
    <mergeCell ref="B10:C11"/>
    <mergeCell ref="D10:G10"/>
    <mergeCell ref="H10:L10"/>
    <mergeCell ref="B16:C17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2016-02-03T11:12:44Z</cp:lastPrinted>
  <dcterms:created xsi:type="dcterms:W3CDTF">2008-11-05T05:36:25Z</dcterms:created>
  <dcterms:modified xsi:type="dcterms:W3CDTF">2016-03-30T08:00:29Z</dcterms:modified>
  <cp:category/>
  <cp:version/>
  <cp:contentType/>
  <cp:contentStatus/>
</cp:coreProperties>
</file>