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firstSheet="1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definedNames/>
  <calcPr fullCalcOnLoad="1"/>
</workbook>
</file>

<file path=xl/sharedStrings.xml><?xml version="1.0" encoding="utf-8"?>
<sst xmlns="http://schemas.openxmlformats.org/spreadsheetml/2006/main" count="452" uniqueCount="64">
  <si>
    <t>Сальдо на нач.</t>
  </si>
  <si>
    <t>Начислено</t>
  </si>
  <si>
    <t>Оплачено</t>
  </si>
  <si>
    <t>Сальдо на конец</t>
  </si>
  <si>
    <t>период</t>
  </si>
  <si>
    <t>доходы</t>
  </si>
  <si>
    <t>Тек.ремонт</t>
  </si>
  <si>
    <t>Содержание</t>
  </si>
  <si>
    <t>ИТОГО</t>
  </si>
  <si>
    <t>Краткое описание работ</t>
  </si>
  <si>
    <t>Затрата труда</t>
  </si>
  <si>
    <t>Бригада</t>
  </si>
  <si>
    <t>ст-ть 1 часа (руб.)</t>
  </si>
  <si>
    <t>Время работы (час)</t>
  </si>
  <si>
    <t>Ст-ть работ (руб.)</t>
  </si>
  <si>
    <t>Материалы</t>
  </si>
  <si>
    <t>Наименование</t>
  </si>
  <si>
    <t>ед.изм.</t>
  </si>
  <si>
    <t>Количество</t>
  </si>
  <si>
    <t>Цена (руб)</t>
  </si>
  <si>
    <t>Стоимость (руб)</t>
  </si>
  <si>
    <t>Ленина 59</t>
  </si>
  <si>
    <t>итого</t>
  </si>
  <si>
    <t>Остаток</t>
  </si>
  <si>
    <t xml:space="preserve">Всего затрат   </t>
  </si>
  <si>
    <t>содержание и обслуживание</t>
  </si>
  <si>
    <t>общего имущества</t>
  </si>
  <si>
    <t>кап.ремонт</t>
  </si>
  <si>
    <t>509,8*8,55</t>
  </si>
  <si>
    <t xml:space="preserve">дата 2015г </t>
  </si>
  <si>
    <t>30.02.2015</t>
  </si>
  <si>
    <t>замена лампочек</t>
  </si>
  <si>
    <t>электрик</t>
  </si>
  <si>
    <t>лампочка</t>
  </si>
  <si>
    <t>шт</t>
  </si>
  <si>
    <t>ремонт патрона и замена лампочки</t>
  </si>
  <si>
    <t>монтаж решетки для душа</t>
  </si>
  <si>
    <t>плотник</t>
  </si>
  <si>
    <t>саморезы</t>
  </si>
  <si>
    <t>плаха</t>
  </si>
  <si>
    <t>замена выключателя и лампочек</t>
  </si>
  <si>
    <t>включатель</t>
  </si>
  <si>
    <t>развоздушивание системы отопления</t>
  </si>
  <si>
    <t>сл.сантехнтик</t>
  </si>
  <si>
    <t xml:space="preserve">Прочистили стояк канализации </t>
  </si>
  <si>
    <t>сантехник</t>
  </si>
  <si>
    <t>Прочистили стояк канализации</t>
  </si>
  <si>
    <t>Ремонтные работы за май</t>
  </si>
  <si>
    <t>смета</t>
  </si>
  <si>
    <t>снято</t>
  </si>
  <si>
    <t>остаток</t>
  </si>
  <si>
    <t>Монтаж общедомового прибора учета сметной стоимостью 17683,48 руб.</t>
  </si>
  <si>
    <t>Монтаж общедомового прибора учета</t>
  </si>
  <si>
    <t>Ремонтные работы за июнь</t>
  </si>
  <si>
    <t>Ремонтные работы за июль 2015г</t>
  </si>
  <si>
    <t>калькуляция</t>
  </si>
  <si>
    <t>Ремонтные работы за август:</t>
  </si>
  <si>
    <t>замена вентиля и фильтра</t>
  </si>
  <si>
    <t>509,8*9,2</t>
  </si>
  <si>
    <t>ремонтные работы за сентябрь 2015г.</t>
  </si>
  <si>
    <t>Выполненые работ за октябрь 2015г.</t>
  </si>
  <si>
    <t>сметной стоимостью 17683,48-907,09=</t>
  </si>
  <si>
    <t>выполненные работы за ноябрь 2015г.</t>
  </si>
  <si>
    <t>выполненные работы за декабрь 2015г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</si>
</sst>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;@"/>
    <numFmt numFmtId="166" formatCode="dd/mm/yy;@"/>
    <numFmt numFmtId="167" formatCode="0.0"/>
    <numFmt numFmtId="168" formatCode="0.000"/>
    <numFmt numFmtId="169" formatCode="0.0000"/>
  </numFmts>
  <fonts count="40">
    <font>
      <sz val="10"/>
      <name val="Arial Cyr"/>
      <family val="0"/>
    </font>
    <font>
      <b/>
      <sz val="1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10" xfId="0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0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0" fontId="0" fillId="0" borderId="10" xfId="0" applyBorder="1" applyAlignment="1">
      <alignment horizontal="left"/>
    </xf>
    <xf numFmtId="2" fontId="3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left"/>
    </xf>
    <xf numFmtId="2" fontId="0" fillId="0" borderId="10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5" fillId="0" borderId="0" xfId="0" applyFont="1" applyAlignment="1">
      <alignment/>
    </xf>
    <xf numFmtId="1" fontId="3" fillId="0" borderId="10" xfId="0" applyNumberFormat="1" applyFon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2" fontId="0" fillId="0" borderId="0" xfId="0" applyNumberFormat="1" applyAlignment="1">
      <alignment horizont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2" fontId="0" fillId="0" borderId="11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zoomScalePageLayoutView="0" workbookViewId="0" topLeftCell="A1">
      <selection activeCell="B31" sqref="B31"/>
    </sheetView>
  </sheetViews>
  <sheetFormatPr defaultColWidth="9.00390625" defaultRowHeight="12.75"/>
  <cols>
    <col min="1" max="1" width="17.25390625" style="0" customWidth="1"/>
    <col min="2" max="2" width="15.125" style="0" customWidth="1"/>
    <col min="3" max="3" width="14.375" style="0" customWidth="1"/>
    <col min="4" max="4" width="11.625" style="0" customWidth="1"/>
    <col min="5" max="5" width="16.125" style="0" customWidth="1"/>
    <col min="6" max="6" width="17.875" style="0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4"/>
      <c r="E1" s="4"/>
      <c r="F1" s="5">
        <v>42034</v>
      </c>
      <c r="G1" s="11"/>
      <c r="H1" s="11"/>
      <c r="I1" s="4"/>
      <c r="J1" s="4"/>
      <c r="K1" s="11"/>
      <c r="L1" s="9"/>
    </row>
    <row r="2" spans="1:12" ht="20.25" customHeight="1">
      <c r="A2" s="1" t="s">
        <v>21</v>
      </c>
      <c r="C2" s="4"/>
      <c r="D2" s="4"/>
      <c r="E2" s="4"/>
      <c r="F2" s="4"/>
      <c r="G2" s="11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v>55590.76</v>
      </c>
      <c r="D5" s="12">
        <v>7524.86</v>
      </c>
      <c r="E5" s="3">
        <v>4170.96</v>
      </c>
      <c r="F5" s="12">
        <v>58944.66</v>
      </c>
      <c r="G5" s="4"/>
      <c r="H5" s="4" t="s">
        <v>27</v>
      </c>
      <c r="I5" s="11">
        <f>538.45+59.84</f>
        <v>598.2900000000001</v>
      </c>
      <c r="J5" s="9"/>
    </row>
    <row r="6" spans="2:10" ht="12.75">
      <c r="B6" s="2" t="s">
        <v>6</v>
      </c>
      <c r="C6" s="12">
        <v>4316.28</v>
      </c>
      <c r="D6" s="3">
        <v>0</v>
      </c>
      <c r="E6" s="3">
        <v>-3.06</v>
      </c>
      <c r="F6" s="12">
        <v>4319.34</v>
      </c>
      <c r="G6" s="4"/>
      <c r="H6" s="4"/>
      <c r="I6" s="11"/>
      <c r="J6" s="9"/>
    </row>
    <row r="7" spans="2:10" ht="12.75">
      <c r="B7" s="2" t="s">
        <v>8</v>
      </c>
      <c r="C7" s="3">
        <f>SUM(C5:C6)</f>
        <v>59907.04</v>
      </c>
      <c r="D7" s="12">
        <f>SUM(D5:D6)</f>
        <v>7524.86</v>
      </c>
      <c r="E7" s="12">
        <f>SUM(E5:E6)</f>
        <v>4167.9</v>
      </c>
      <c r="F7" s="12">
        <f>SUM(F5:F6)</f>
        <v>63264</v>
      </c>
      <c r="G7" s="4"/>
      <c r="H7" s="4"/>
      <c r="I7" s="11"/>
      <c r="J7" s="9"/>
    </row>
    <row r="8" spans="2:12" ht="15">
      <c r="B8" s="26" t="s">
        <v>23</v>
      </c>
      <c r="C8" s="25">
        <v>-122097.39</v>
      </c>
      <c r="D8" s="4"/>
      <c r="E8" s="4"/>
      <c r="F8" s="4"/>
      <c r="G8" s="11"/>
      <c r="H8" s="11"/>
      <c r="I8" s="4"/>
      <c r="J8" s="4"/>
      <c r="K8" s="11"/>
      <c r="L8" s="9"/>
    </row>
    <row r="9" spans="3:12" ht="12.75">
      <c r="C9" s="4"/>
      <c r="D9" s="4"/>
      <c r="E9" s="4"/>
      <c r="F9" s="4"/>
      <c r="G9" s="11"/>
      <c r="H9" s="11"/>
      <c r="I9" s="4"/>
      <c r="J9" s="4"/>
      <c r="K9" s="11"/>
      <c r="L9" s="9"/>
    </row>
    <row r="10" spans="1:12" ht="12.75">
      <c r="A10" s="41" t="s">
        <v>29</v>
      </c>
      <c r="B10" s="43" t="s">
        <v>9</v>
      </c>
      <c r="C10" s="44"/>
      <c r="D10" s="38" t="s">
        <v>10</v>
      </c>
      <c r="E10" s="40"/>
      <c r="F10" s="40"/>
      <c r="G10" s="39"/>
      <c r="H10" s="38" t="s">
        <v>15</v>
      </c>
      <c r="I10" s="40"/>
      <c r="J10" s="40"/>
      <c r="K10" s="40"/>
      <c r="L10" s="39"/>
    </row>
    <row r="11" spans="1:12" ht="22.5" customHeight="1">
      <c r="A11" s="42"/>
      <c r="B11" s="45"/>
      <c r="C11" s="46"/>
      <c r="D11" s="3" t="s">
        <v>11</v>
      </c>
      <c r="E11" s="3" t="s">
        <v>12</v>
      </c>
      <c r="F11" s="3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3"/>
      <c r="E12" s="3"/>
      <c r="F12" s="3"/>
      <c r="G12" s="12"/>
      <c r="H12" s="12"/>
      <c r="I12" s="3"/>
      <c r="J12" s="3"/>
      <c r="K12" s="12"/>
      <c r="L12" s="8"/>
    </row>
    <row r="13" spans="1:12" ht="12.75">
      <c r="A13" s="2"/>
      <c r="B13" s="20" t="s">
        <v>25</v>
      </c>
      <c r="C13" s="21"/>
      <c r="D13" s="22"/>
      <c r="F13" s="3" t="s">
        <v>28</v>
      </c>
      <c r="G13" s="3"/>
      <c r="H13" s="3"/>
      <c r="I13" s="3"/>
      <c r="J13" s="3"/>
      <c r="K13" s="12"/>
      <c r="L13" s="8"/>
    </row>
    <row r="14" spans="1:12" ht="12.75">
      <c r="A14" s="2"/>
      <c r="B14" s="15" t="s">
        <v>26</v>
      </c>
      <c r="C14" s="15"/>
      <c r="D14" s="12"/>
      <c r="E14" s="18"/>
      <c r="F14" s="16" t="s">
        <v>22</v>
      </c>
      <c r="G14" s="13">
        <v>4358.79</v>
      </c>
      <c r="H14" s="3"/>
      <c r="I14" s="3"/>
      <c r="J14" s="3"/>
      <c r="K14" s="12"/>
      <c r="L14" s="8"/>
    </row>
    <row r="15" spans="1:12" ht="12.75">
      <c r="A15" s="2"/>
      <c r="B15" s="15"/>
      <c r="C15" s="15"/>
      <c r="D15" s="12"/>
      <c r="E15" s="18"/>
      <c r="F15" s="27"/>
      <c r="G15" s="13"/>
      <c r="H15" s="3"/>
      <c r="I15" s="3"/>
      <c r="J15" s="3"/>
      <c r="K15" s="12"/>
      <c r="L15" s="8"/>
    </row>
    <row r="16" spans="1:12" ht="12.75">
      <c r="A16" s="23">
        <v>42016</v>
      </c>
      <c r="B16" s="47" t="s">
        <v>31</v>
      </c>
      <c r="C16" s="48"/>
      <c r="D16" s="12" t="s">
        <v>32</v>
      </c>
      <c r="E16" s="12">
        <v>529</v>
      </c>
      <c r="F16" s="27">
        <v>1</v>
      </c>
      <c r="G16" s="16">
        <f>E16</f>
        <v>529</v>
      </c>
      <c r="H16" s="3" t="s">
        <v>33</v>
      </c>
      <c r="I16" s="3" t="s">
        <v>34</v>
      </c>
      <c r="J16" s="3">
        <v>4</v>
      </c>
      <c r="K16" s="19">
        <f>11.9*1.103*1.02</f>
        <v>13.388214</v>
      </c>
      <c r="L16" s="17">
        <f>J16*K16</f>
        <v>53.552856</v>
      </c>
    </row>
    <row r="17" spans="1:12" ht="12.75">
      <c r="A17" s="2"/>
      <c r="B17" s="15"/>
      <c r="C17" s="15"/>
      <c r="D17" s="12"/>
      <c r="E17" s="18"/>
      <c r="F17" s="27"/>
      <c r="G17" s="13"/>
      <c r="H17" s="3"/>
      <c r="I17" s="3"/>
      <c r="J17" s="3"/>
      <c r="K17" s="16" t="s">
        <v>22</v>
      </c>
      <c r="L17" s="14">
        <v>53.55</v>
      </c>
    </row>
    <row r="18" spans="1:12" ht="12.75">
      <c r="A18" s="2"/>
      <c r="B18" s="15"/>
      <c r="C18" s="15"/>
      <c r="D18" s="12"/>
      <c r="E18" s="18"/>
      <c r="F18" s="27"/>
      <c r="G18" s="13"/>
      <c r="H18" s="3"/>
      <c r="I18" s="3"/>
      <c r="J18" s="3"/>
      <c r="K18" s="16"/>
      <c r="L18" s="14"/>
    </row>
    <row r="19" spans="1:12" ht="12.75">
      <c r="A19" s="23">
        <v>42025</v>
      </c>
      <c r="B19" s="38" t="s">
        <v>31</v>
      </c>
      <c r="C19" s="39"/>
      <c r="D19" s="12" t="s">
        <v>32</v>
      </c>
      <c r="E19" s="12">
        <v>529</v>
      </c>
      <c r="F19" s="27">
        <v>1</v>
      </c>
      <c r="G19" s="16">
        <v>529</v>
      </c>
      <c r="H19" s="3" t="s">
        <v>33</v>
      </c>
      <c r="I19" s="3" t="s">
        <v>34</v>
      </c>
      <c r="J19" s="3">
        <v>7</v>
      </c>
      <c r="K19" s="29">
        <f>11.9*1.103*1.02</f>
        <v>13.388214</v>
      </c>
      <c r="L19" s="30">
        <f>K19*J19</f>
        <v>93.71749799999999</v>
      </c>
    </row>
    <row r="20" spans="1:12" ht="12.75">
      <c r="A20" s="2"/>
      <c r="B20" s="15"/>
      <c r="C20" s="15"/>
      <c r="D20" s="12"/>
      <c r="E20" s="18"/>
      <c r="F20" s="27"/>
      <c r="G20" s="13"/>
      <c r="H20" s="3"/>
      <c r="I20" s="3"/>
      <c r="J20" s="3"/>
      <c r="K20" s="16" t="s">
        <v>22</v>
      </c>
      <c r="L20" s="14">
        <f>L19</f>
        <v>93.71749799999999</v>
      </c>
    </row>
    <row r="21" spans="1:12" ht="12.75">
      <c r="A21" s="2"/>
      <c r="B21" s="15"/>
      <c r="C21" s="15"/>
      <c r="D21" s="12"/>
      <c r="E21" s="18"/>
      <c r="F21" s="27"/>
      <c r="G21" s="13"/>
      <c r="H21" s="3"/>
      <c r="I21" s="3"/>
      <c r="J21" s="3"/>
      <c r="K21" s="16"/>
      <c r="L21" s="14"/>
    </row>
    <row r="22" spans="1:12" ht="12.75">
      <c r="A22" s="23">
        <v>42033</v>
      </c>
      <c r="B22" s="38" t="s">
        <v>35</v>
      </c>
      <c r="C22" s="39"/>
      <c r="D22" s="12" t="s">
        <v>32</v>
      </c>
      <c r="E22" s="12">
        <v>529</v>
      </c>
      <c r="F22" s="27">
        <v>1</v>
      </c>
      <c r="G22" s="16">
        <v>529</v>
      </c>
      <c r="H22" s="3" t="s">
        <v>33</v>
      </c>
      <c r="I22" s="3" t="s">
        <v>34</v>
      </c>
      <c r="J22" s="3">
        <v>1</v>
      </c>
      <c r="K22" s="29">
        <f>11.9*1.103*1.02</f>
        <v>13.388214</v>
      </c>
      <c r="L22" s="30">
        <f>K22*J22</f>
        <v>13.388214</v>
      </c>
    </row>
    <row r="23" spans="1:12" ht="12.75">
      <c r="A23" s="2"/>
      <c r="B23" s="15"/>
      <c r="C23" s="15"/>
      <c r="D23" s="12"/>
      <c r="E23" s="18"/>
      <c r="F23" s="27"/>
      <c r="G23" s="13"/>
      <c r="H23" s="3"/>
      <c r="I23" s="3"/>
      <c r="J23" s="3"/>
      <c r="K23" s="16" t="s">
        <v>22</v>
      </c>
      <c r="L23" s="14">
        <f>L22</f>
        <v>13.388214</v>
      </c>
    </row>
    <row r="24" spans="1:12" ht="12.75">
      <c r="A24" s="2"/>
      <c r="B24" s="15"/>
      <c r="C24" s="15"/>
      <c r="D24" s="12"/>
      <c r="E24" s="18"/>
      <c r="F24" s="27"/>
      <c r="G24" s="13"/>
      <c r="H24" s="3"/>
      <c r="I24" s="3"/>
      <c r="J24" s="3"/>
      <c r="K24" s="16"/>
      <c r="L24" s="14"/>
    </row>
    <row r="25" spans="1:12" ht="12.75">
      <c r="A25" s="23">
        <v>42027</v>
      </c>
      <c r="B25" s="38" t="s">
        <v>36</v>
      </c>
      <c r="C25" s="39"/>
      <c r="D25" s="12" t="s">
        <v>37</v>
      </c>
      <c r="E25" s="12">
        <v>790.5</v>
      </c>
      <c r="F25" s="27">
        <v>1</v>
      </c>
      <c r="G25" s="13">
        <f>E25*2</f>
        <v>1581</v>
      </c>
      <c r="H25" s="3" t="s">
        <v>38</v>
      </c>
      <c r="I25" s="3" t="s">
        <v>34</v>
      </c>
      <c r="J25" s="3">
        <v>100</v>
      </c>
      <c r="K25" s="29">
        <v>0.51</v>
      </c>
      <c r="L25" s="30">
        <f>K25*J25</f>
        <v>51</v>
      </c>
    </row>
    <row r="26" spans="1:12" ht="12.75">
      <c r="A26" s="2"/>
      <c r="B26" s="15"/>
      <c r="C26" s="15"/>
      <c r="D26" s="12" t="s">
        <v>37</v>
      </c>
      <c r="E26" s="18"/>
      <c r="F26" s="27"/>
      <c r="G26" s="13"/>
      <c r="H26" s="3" t="s">
        <v>39</v>
      </c>
      <c r="I26" s="3" t="s">
        <v>34</v>
      </c>
      <c r="J26" s="3">
        <v>2</v>
      </c>
      <c r="K26" s="29">
        <v>560</v>
      </c>
      <c r="L26" s="30">
        <f>K26*J26</f>
        <v>1120</v>
      </c>
    </row>
    <row r="27" spans="1:12" ht="12.75">
      <c r="A27" s="2"/>
      <c r="B27" s="15"/>
      <c r="C27" s="15"/>
      <c r="D27" s="12"/>
      <c r="E27" s="18"/>
      <c r="F27" s="27"/>
      <c r="G27" s="13"/>
      <c r="H27" s="3"/>
      <c r="I27" s="3"/>
      <c r="J27" s="3"/>
      <c r="K27" s="16" t="s">
        <v>22</v>
      </c>
      <c r="L27" s="14">
        <f>L25+L26</f>
        <v>1171</v>
      </c>
    </row>
    <row r="28" spans="1:12" ht="12.75">
      <c r="A28" s="2"/>
      <c r="B28" s="2"/>
      <c r="C28" s="3"/>
      <c r="D28" s="3"/>
      <c r="E28" s="3"/>
      <c r="F28" s="28"/>
      <c r="G28" s="12"/>
      <c r="H28" s="12"/>
      <c r="I28" s="3"/>
      <c r="J28" s="3"/>
      <c r="K28" s="12"/>
      <c r="L28" s="8"/>
    </row>
    <row r="30" spans="1:2" ht="15">
      <c r="A30" s="24" t="s">
        <v>24</v>
      </c>
      <c r="B30" s="25">
        <f>G14+G16+L17+G19+L20+G22+L23+G25+L27</f>
        <v>8858.445712</v>
      </c>
    </row>
    <row r="31" spans="1:2" ht="15">
      <c r="A31" s="24" t="s">
        <v>23</v>
      </c>
      <c r="B31" s="25">
        <f>E7+C8-B30</f>
        <v>-126787.935712</v>
      </c>
    </row>
  </sheetData>
  <sheetProtection/>
  <mergeCells count="8">
    <mergeCell ref="B25:C25"/>
    <mergeCell ref="B22:C22"/>
    <mergeCell ref="H10:L10"/>
    <mergeCell ref="A10:A11"/>
    <mergeCell ref="B10:C11"/>
    <mergeCell ref="D10:G10"/>
    <mergeCell ref="B16:C16"/>
    <mergeCell ref="B19:C19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F17" sqref="F17"/>
    </sheetView>
  </sheetViews>
  <sheetFormatPr defaultColWidth="9.00390625" defaultRowHeight="12.75"/>
  <cols>
    <col min="1" max="1" width="17.25390625" style="0" customWidth="1"/>
    <col min="2" max="2" width="15.125" style="0" customWidth="1"/>
    <col min="3" max="3" width="14.375" style="0" customWidth="1"/>
    <col min="4" max="4" width="11.625" style="0" customWidth="1"/>
    <col min="5" max="5" width="16.125" style="0" customWidth="1"/>
    <col min="6" max="6" width="17.875" style="0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4"/>
      <c r="E1" s="4"/>
      <c r="F1" s="5">
        <v>42307</v>
      </c>
      <c r="G1" s="11"/>
      <c r="H1" s="11"/>
      <c r="I1" s="4"/>
      <c r="J1" s="4"/>
      <c r="K1" s="11"/>
      <c r="L1" s="9"/>
    </row>
    <row r="2" spans="1:12" ht="20.25" customHeight="1">
      <c r="A2" s="1" t="s">
        <v>21</v>
      </c>
      <c r="C2" s="4"/>
      <c r="D2" s="4"/>
      <c r="E2" s="4"/>
      <c r="F2" s="4"/>
      <c r="G2" s="11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сентябрь!F5</f>
        <v>75443.18000000001</v>
      </c>
      <c r="D5" s="12">
        <v>8098.3</v>
      </c>
      <c r="E5" s="3">
        <v>3942.2</v>
      </c>
      <c r="F5" s="12">
        <v>68205.08</v>
      </c>
      <c r="G5" s="4"/>
      <c r="H5" s="4" t="s">
        <v>27</v>
      </c>
      <c r="I5" s="11">
        <f>сентябрь!I5+0</f>
        <v>0</v>
      </c>
      <c r="J5" s="9"/>
    </row>
    <row r="6" spans="2:10" ht="12.75">
      <c r="B6" s="2" t="s">
        <v>6</v>
      </c>
      <c r="C6" s="12">
        <f>сентябрь!F6</f>
        <v>4319.09</v>
      </c>
      <c r="D6" s="3">
        <v>0</v>
      </c>
      <c r="E6" s="3">
        <v>0.03</v>
      </c>
      <c r="F6" s="12">
        <v>1138.89</v>
      </c>
      <c r="G6" s="4"/>
      <c r="H6" s="4"/>
      <c r="I6" s="11"/>
      <c r="J6" s="9"/>
    </row>
    <row r="7" spans="2:10" ht="12.75">
      <c r="B7" s="2" t="s">
        <v>8</v>
      </c>
      <c r="C7" s="3">
        <f>SUM(C5:C6)</f>
        <v>79762.27</v>
      </c>
      <c r="D7" s="12">
        <f>SUM(D5:D6)</f>
        <v>8098.3</v>
      </c>
      <c r="E7" s="12">
        <f>SUM(E5:E6)</f>
        <v>3942.23</v>
      </c>
      <c r="F7" s="12">
        <f>SUM(F5:F6)</f>
        <v>69343.97</v>
      </c>
      <c r="G7" s="4"/>
      <c r="H7" s="4"/>
      <c r="I7" s="11"/>
      <c r="J7" s="9"/>
    </row>
    <row r="8" spans="2:12" ht="15">
      <c r="B8" s="26" t="s">
        <v>23</v>
      </c>
      <c r="C8" s="25">
        <f>сентябрь!B21</f>
        <v>-150242.31883599996</v>
      </c>
      <c r="D8" s="4"/>
      <c r="E8" s="4"/>
      <c r="F8" s="4"/>
      <c r="G8" s="11"/>
      <c r="H8" s="11"/>
      <c r="I8" s="4"/>
      <c r="J8" s="4"/>
      <c r="K8" s="11"/>
      <c r="L8" s="9"/>
    </row>
    <row r="9" spans="3:12" ht="12.75">
      <c r="C9" s="4"/>
      <c r="D9" s="4"/>
      <c r="E9" s="4"/>
      <c r="F9" s="4"/>
      <c r="G9" s="11"/>
      <c r="H9" s="11"/>
      <c r="I9" s="4"/>
      <c r="J9" s="4"/>
      <c r="K9" s="11"/>
      <c r="L9" s="9"/>
    </row>
    <row r="10" spans="1:12" ht="12.75">
      <c r="A10" s="41" t="s">
        <v>29</v>
      </c>
      <c r="B10" s="43" t="s">
        <v>9</v>
      </c>
      <c r="C10" s="44"/>
      <c r="D10" s="38" t="s">
        <v>10</v>
      </c>
      <c r="E10" s="40"/>
      <c r="F10" s="40"/>
      <c r="G10" s="39"/>
      <c r="H10" s="38" t="s">
        <v>15</v>
      </c>
      <c r="I10" s="40"/>
      <c r="J10" s="40"/>
      <c r="K10" s="40"/>
      <c r="L10" s="39"/>
    </row>
    <row r="11" spans="1:12" ht="22.5" customHeight="1">
      <c r="A11" s="42"/>
      <c r="B11" s="45"/>
      <c r="C11" s="46"/>
      <c r="D11" s="3" t="s">
        <v>11</v>
      </c>
      <c r="E11" s="3" t="s">
        <v>12</v>
      </c>
      <c r="F11" s="3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3"/>
      <c r="E12" s="3"/>
      <c r="F12" s="3"/>
      <c r="G12" s="12"/>
      <c r="H12" s="12"/>
      <c r="I12" s="3"/>
      <c r="J12" s="3"/>
      <c r="K12" s="12"/>
      <c r="L12" s="8"/>
    </row>
    <row r="13" spans="1:12" ht="12.75">
      <c r="A13" s="2"/>
      <c r="B13" s="20" t="s">
        <v>25</v>
      </c>
      <c r="C13" s="21"/>
      <c r="D13" s="22"/>
      <c r="F13" s="3" t="s">
        <v>58</v>
      </c>
      <c r="G13" s="3"/>
      <c r="H13" s="3"/>
      <c r="I13" s="3"/>
      <c r="J13" s="3"/>
      <c r="K13" s="12"/>
      <c r="L13" s="8"/>
    </row>
    <row r="14" spans="1:12" ht="12.75">
      <c r="A14" s="2"/>
      <c r="B14" s="15" t="s">
        <v>26</v>
      </c>
      <c r="C14" s="15"/>
      <c r="D14" s="12"/>
      <c r="E14" s="18"/>
      <c r="F14" s="16" t="s">
        <v>22</v>
      </c>
      <c r="G14" s="13">
        <f>509.8*9.2</f>
        <v>4690.16</v>
      </c>
      <c r="H14" s="3"/>
      <c r="I14" s="3"/>
      <c r="J14" s="3"/>
      <c r="K14" s="12"/>
      <c r="L14" s="8"/>
    </row>
    <row r="15" spans="1:12" ht="12.75">
      <c r="A15" s="2"/>
      <c r="B15" s="15"/>
      <c r="C15" s="15"/>
      <c r="D15" s="12"/>
      <c r="E15" s="18"/>
      <c r="F15" s="16"/>
      <c r="G15" s="13"/>
      <c r="H15" s="3"/>
      <c r="I15" s="3"/>
      <c r="J15" s="3"/>
      <c r="K15" s="12"/>
      <c r="L15" s="8"/>
    </row>
    <row r="16" spans="1:12" ht="12.75">
      <c r="A16" s="23"/>
      <c r="B16" s="47" t="s">
        <v>60</v>
      </c>
      <c r="C16" s="48"/>
      <c r="D16" s="12"/>
      <c r="E16" s="18"/>
      <c r="F16" s="16" t="s">
        <v>48</v>
      </c>
      <c r="G16" s="16">
        <v>5828.48</v>
      </c>
      <c r="H16" s="3"/>
      <c r="I16" s="3"/>
      <c r="J16" s="3"/>
      <c r="K16" s="19"/>
      <c r="L16" s="17"/>
    </row>
    <row r="17" spans="1:12" ht="12.75">
      <c r="A17" s="2"/>
      <c r="B17" s="15"/>
      <c r="C17" s="15"/>
      <c r="D17" s="12"/>
      <c r="E17" s="18"/>
      <c r="F17" s="16"/>
      <c r="G17" s="13"/>
      <c r="H17" s="3"/>
      <c r="I17" s="3"/>
      <c r="J17" s="3"/>
      <c r="K17" s="16"/>
      <c r="L17" s="14"/>
    </row>
    <row r="18" spans="1:12" ht="12.75">
      <c r="A18" s="2"/>
      <c r="B18" s="2"/>
      <c r="C18" s="3"/>
      <c r="D18" s="3"/>
      <c r="E18" s="3"/>
      <c r="F18" s="3"/>
      <c r="G18" s="12"/>
      <c r="H18" s="12"/>
      <c r="I18" s="3"/>
      <c r="J18" s="3"/>
      <c r="K18" s="12"/>
      <c r="L18" s="8"/>
    </row>
    <row r="20" spans="1:2" ht="15">
      <c r="A20" s="24" t="s">
        <v>24</v>
      </c>
      <c r="B20" s="25">
        <f>G14+G16</f>
        <v>10518.64</v>
      </c>
    </row>
    <row r="21" spans="1:2" ht="15">
      <c r="A21" s="24" t="s">
        <v>23</v>
      </c>
      <c r="B21" s="25">
        <f>E7+C8-B20</f>
        <v>-156818.72883599997</v>
      </c>
    </row>
  </sheetData>
  <sheetProtection/>
  <mergeCells count="5">
    <mergeCell ref="H10:L10"/>
    <mergeCell ref="A10:A11"/>
    <mergeCell ref="B10:C11"/>
    <mergeCell ref="D10:G10"/>
    <mergeCell ref="B16:C16"/>
  </mergeCells>
  <printOptions/>
  <pageMargins left="0.75" right="0.75" top="1" bottom="1" header="0.5" footer="0.5"/>
  <pageSetup horizontalDpi="600" verticalDpi="600" orientation="landscape" paperSize="9" scale="7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17.25390625" style="0" customWidth="1"/>
    <col min="2" max="2" width="15.125" style="0" customWidth="1"/>
    <col min="3" max="3" width="14.375" style="0" customWidth="1"/>
    <col min="4" max="4" width="11.625" style="0" customWidth="1"/>
    <col min="5" max="5" width="16.125" style="0" customWidth="1"/>
    <col min="6" max="6" width="17.875" style="0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4"/>
      <c r="E1" s="4"/>
      <c r="F1" s="5">
        <v>42338</v>
      </c>
      <c r="G1" s="11"/>
      <c r="H1" s="11"/>
      <c r="I1" s="4"/>
      <c r="J1" s="4"/>
      <c r="K1" s="11"/>
      <c r="L1" s="9"/>
    </row>
    <row r="2" spans="1:12" ht="20.25" customHeight="1">
      <c r="A2" s="1" t="s">
        <v>21</v>
      </c>
      <c r="C2" s="4"/>
      <c r="D2" s="4"/>
      <c r="E2" s="4"/>
      <c r="F2" s="4"/>
      <c r="G2" s="11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октябрь!F5</f>
        <v>68205.08</v>
      </c>
      <c r="D5" s="12">
        <v>8087.03</v>
      </c>
      <c r="E5" s="3">
        <v>6246.26</v>
      </c>
      <c r="F5" s="12">
        <f>C5+D5-E5</f>
        <v>70045.85</v>
      </c>
      <c r="G5" s="4"/>
      <c r="H5" s="4" t="s">
        <v>27</v>
      </c>
      <c r="I5" s="11">
        <f>октябрь!I5+0</f>
        <v>0</v>
      </c>
      <c r="J5" s="9"/>
    </row>
    <row r="6" spans="2:10" ht="12.75">
      <c r="B6" s="2" t="s">
        <v>6</v>
      </c>
      <c r="C6" s="12">
        <f>октябрь!F6</f>
        <v>1138.89</v>
      </c>
      <c r="D6" s="3">
        <v>0</v>
      </c>
      <c r="E6" s="3">
        <v>0.01</v>
      </c>
      <c r="F6" s="12">
        <f>C6+D6-E6</f>
        <v>1138.88</v>
      </c>
      <c r="G6" s="4"/>
      <c r="H6" s="4"/>
      <c r="I6" s="11"/>
      <c r="J6" s="9"/>
    </row>
    <row r="7" spans="2:10" ht="12.75">
      <c r="B7" s="2" t="s">
        <v>8</v>
      </c>
      <c r="C7" s="3">
        <f>SUM(C5:C6)</f>
        <v>69343.97</v>
      </c>
      <c r="D7" s="12">
        <f>SUM(D5:D6)</f>
        <v>8087.03</v>
      </c>
      <c r="E7" s="12">
        <f>SUM(E5:E6)</f>
        <v>6246.27</v>
      </c>
      <c r="F7" s="12">
        <f>SUM(F5:F6)</f>
        <v>71184.73000000001</v>
      </c>
      <c r="G7" s="4"/>
      <c r="H7" s="4"/>
      <c r="I7" s="11"/>
      <c r="J7" s="9"/>
    </row>
    <row r="8" spans="2:12" ht="15">
      <c r="B8" s="26" t="s">
        <v>23</v>
      </c>
      <c r="C8" s="25">
        <f>октябрь!B21</f>
        <v>-156818.72883599997</v>
      </c>
      <c r="D8" s="4"/>
      <c r="E8" s="4"/>
      <c r="F8" s="4"/>
      <c r="G8" s="11"/>
      <c r="H8" s="11"/>
      <c r="I8" s="4"/>
      <c r="J8" s="4"/>
      <c r="K8" s="11"/>
      <c r="L8" s="9"/>
    </row>
    <row r="9" spans="3:12" ht="12.75">
      <c r="C9" s="4"/>
      <c r="D9" s="4"/>
      <c r="E9" s="4"/>
      <c r="F9" s="4"/>
      <c r="G9" s="11"/>
      <c r="H9" s="11"/>
      <c r="I9" s="4"/>
      <c r="J9" s="4"/>
      <c r="K9" s="11"/>
      <c r="L9" s="9"/>
    </row>
    <row r="10" spans="1:12" ht="12.75">
      <c r="A10" s="41" t="s">
        <v>29</v>
      </c>
      <c r="B10" s="43" t="s">
        <v>9</v>
      </c>
      <c r="C10" s="44"/>
      <c r="D10" s="38" t="s">
        <v>10</v>
      </c>
      <c r="E10" s="40"/>
      <c r="F10" s="40"/>
      <c r="G10" s="39"/>
      <c r="H10" s="38" t="s">
        <v>15</v>
      </c>
      <c r="I10" s="40"/>
      <c r="J10" s="40"/>
      <c r="K10" s="40"/>
      <c r="L10" s="39"/>
    </row>
    <row r="11" spans="1:12" ht="22.5" customHeight="1">
      <c r="A11" s="42"/>
      <c r="B11" s="45"/>
      <c r="C11" s="46"/>
      <c r="D11" s="3" t="s">
        <v>11</v>
      </c>
      <c r="E11" s="3" t="s">
        <v>12</v>
      </c>
      <c r="F11" s="3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3"/>
      <c r="E12" s="3"/>
      <c r="F12" s="3"/>
      <c r="G12" s="12"/>
      <c r="H12" s="12"/>
      <c r="I12" s="3"/>
      <c r="J12" s="3"/>
      <c r="K12" s="12"/>
      <c r="L12" s="8"/>
    </row>
    <row r="13" spans="1:12" ht="12.75">
      <c r="A13" s="2"/>
      <c r="B13" s="20" t="s">
        <v>25</v>
      </c>
      <c r="C13" s="21"/>
      <c r="D13" s="22"/>
      <c r="F13" s="3" t="s">
        <v>58</v>
      </c>
      <c r="G13" s="3"/>
      <c r="H13" s="3"/>
      <c r="I13" s="3"/>
      <c r="J13" s="3"/>
      <c r="K13" s="12"/>
      <c r="L13" s="8"/>
    </row>
    <row r="14" spans="1:12" ht="12.75">
      <c r="A14" s="2"/>
      <c r="B14" s="15" t="s">
        <v>26</v>
      </c>
      <c r="C14" s="15"/>
      <c r="D14" s="12"/>
      <c r="E14" s="18"/>
      <c r="F14" s="16" t="s">
        <v>22</v>
      </c>
      <c r="G14" s="13">
        <f>509.8*9.2</f>
        <v>4690.16</v>
      </c>
      <c r="H14" s="3"/>
      <c r="I14" s="3"/>
      <c r="J14" s="3"/>
      <c r="K14" s="12"/>
      <c r="L14" s="8"/>
    </row>
    <row r="15" spans="1:12" ht="12.75">
      <c r="A15" s="2"/>
      <c r="B15" s="15"/>
      <c r="C15" s="15"/>
      <c r="D15" s="12"/>
      <c r="E15" s="18"/>
      <c r="F15" s="16"/>
      <c r="G15" s="13"/>
      <c r="H15" s="3"/>
      <c r="I15" s="3"/>
      <c r="J15" s="3"/>
      <c r="K15" s="12"/>
      <c r="L15" s="8"/>
    </row>
    <row r="16" spans="1:12" ht="12.75">
      <c r="A16" s="23"/>
      <c r="B16" s="50" t="s">
        <v>62</v>
      </c>
      <c r="C16" s="51"/>
      <c r="D16" s="12"/>
      <c r="E16" s="18"/>
      <c r="F16" s="16"/>
      <c r="G16" s="16"/>
      <c r="H16" s="3"/>
      <c r="I16" s="3"/>
      <c r="J16" s="3"/>
      <c r="K16" s="19"/>
      <c r="L16" s="17"/>
    </row>
    <row r="17" spans="1:12" ht="12.75">
      <c r="A17" s="2"/>
      <c r="B17" s="52"/>
      <c r="C17" s="53"/>
      <c r="D17" s="12"/>
      <c r="E17" s="18"/>
      <c r="F17" s="16" t="s">
        <v>48</v>
      </c>
      <c r="G17" s="13">
        <v>5840.01</v>
      </c>
      <c r="H17" s="3"/>
      <c r="I17" s="3"/>
      <c r="J17" s="3"/>
      <c r="K17" s="16"/>
      <c r="L17" s="14"/>
    </row>
    <row r="18" spans="1:12" ht="12.75">
      <c r="A18" s="2"/>
      <c r="B18" s="2"/>
      <c r="C18" s="3"/>
      <c r="D18" s="3"/>
      <c r="E18" s="3"/>
      <c r="F18" s="3"/>
      <c r="G18" s="12"/>
      <c r="H18" s="12"/>
      <c r="I18" s="3"/>
      <c r="J18" s="3"/>
      <c r="K18" s="12"/>
      <c r="L18" s="8"/>
    </row>
    <row r="20" spans="1:2" ht="15">
      <c r="A20" s="24" t="s">
        <v>24</v>
      </c>
      <c r="B20" s="25">
        <f>G14+G17</f>
        <v>10530.17</v>
      </c>
    </row>
    <row r="21" spans="1:2" ht="15">
      <c r="A21" s="24" t="s">
        <v>23</v>
      </c>
      <c r="B21" s="25">
        <f>E7+C8-B20</f>
        <v>-161102.628836</v>
      </c>
    </row>
  </sheetData>
  <sheetProtection/>
  <mergeCells count="5">
    <mergeCell ref="H10:L10"/>
    <mergeCell ref="A10:A11"/>
    <mergeCell ref="B10:C11"/>
    <mergeCell ref="D10:G10"/>
    <mergeCell ref="B16:C17"/>
  </mergeCells>
  <printOptions/>
  <pageMargins left="0.75" right="0.75" top="1" bottom="1" header="0.5" footer="0.5"/>
  <pageSetup horizontalDpi="600" verticalDpi="600" orientation="landscape" paperSize="9" scale="7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B24" sqref="B24"/>
    </sheetView>
  </sheetViews>
  <sheetFormatPr defaultColWidth="9.00390625" defaultRowHeight="12.75"/>
  <cols>
    <col min="1" max="1" width="17.25390625" style="0" customWidth="1"/>
    <col min="2" max="2" width="15.125" style="0" customWidth="1"/>
    <col min="3" max="3" width="14.375" style="0" customWidth="1"/>
    <col min="4" max="4" width="11.625" style="0" customWidth="1"/>
    <col min="5" max="5" width="16.125" style="0" customWidth="1"/>
    <col min="6" max="6" width="17.875" style="0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4"/>
      <c r="E1" s="4"/>
      <c r="F1" s="5">
        <v>42368</v>
      </c>
      <c r="G1" s="11"/>
      <c r="H1" s="11"/>
      <c r="I1" s="4"/>
      <c r="J1" s="4"/>
      <c r="K1" s="11"/>
      <c r="L1" s="9"/>
    </row>
    <row r="2" spans="1:12" ht="20.25" customHeight="1">
      <c r="A2" s="1" t="s">
        <v>21</v>
      </c>
      <c r="C2" s="4"/>
      <c r="D2" s="4"/>
      <c r="E2" s="4"/>
      <c r="F2" s="4"/>
      <c r="G2" s="11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ноябрь!F5</f>
        <v>70045.85</v>
      </c>
      <c r="D5" s="12">
        <v>8087.03</v>
      </c>
      <c r="E5" s="3">
        <v>10154.17</v>
      </c>
      <c r="F5" s="12">
        <f>C5+D5-E5</f>
        <v>67978.71</v>
      </c>
      <c r="G5" s="4"/>
      <c r="H5" s="4" t="s">
        <v>27</v>
      </c>
      <c r="I5" s="11">
        <f>ноябрь!I5+0</f>
        <v>0</v>
      </c>
      <c r="J5" s="9"/>
    </row>
    <row r="6" spans="2:10" ht="12.75">
      <c r="B6" s="2" t="s">
        <v>6</v>
      </c>
      <c r="C6" s="12">
        <f>ноябрь!F6</f>
        <v>1138.88</v>
      </c>
      <c r="D6" s="3">
        <v>0</v>
      </c>
      <c r="E6" s="3">
        <v>0.02</v>
      </c>
      <c r="F6" s="12">
        <f>C6+D6-E6</f>
        <v>1138.8600000000001</v>
      </c>
      <c r="G6" s="4"/>
      <c r="H6" s="4"/>
      <c r="I6" s="11"/>
      <c r="J6" s="9"/>
    </row>
    <row r="7" spans="2:10" ht="12.75">
      <c r="B7" s="2" t="s">
        <v>8</v>
      </c>
      <c r="C7" s="3">
        <f>SUM(C5:C6)</f>
        <v>71184.73000000001</v>
      </c>
      <c r="D7" s="12">
        <f>SUM(D5:D6)</f>
        <v>8087.03</v>
      </c>
      <c r="E7" s="12">
        <f>SUM(E5:E6)</f>
        <v>10154.19</v>
      </c>
      <c r="F7" s="12">
        <f>SUM(F5:F6)</f>
        <v>69117.57</v>
      </c>
      <c r="G7" s="4"/>
      <c r="H7" s="4"/>
      <c r="I7" s="11"/>
      <c r="J7" s="9"/>
    </row>
    <row r="8" spans="2:12" ht="15">
      <c r="B8" s="26" t="s">
        <v>23</v>
      </c>
      <c r="C8" s="25">
        <f>ноябрь!B21</f>
        <v>-161102.628836</v>
      </c>
      <c r="D8" s="4"/>
      <c r="E8" s="4"/>
      <c r="F8" s="4"/>
      <c r="G8" s="11"/>
      <c r="H8" s="11"/>
      <c r="I8" s="4"/>
      <c r="J8" s="4"/>
      <c r="K8" s="11"/>
      <c r="L8" s="9"/>
    </row>
    <row r="9" spans="3:12" ht="12.75">
      <c r="C9" s="4"/>
      <c r="D9" s="4"/>
      <c r="E9" s="4"/>
      <c r="F9" s="4"/>
      <c r="G9" s="11"/>
      <c r="H9" s="11"/>
      <c r="I9" s="4"/>
      <c r="J9" s="4"/>
      <c r="K9" s="11"/>
      <c r="L9" s="9"/>
    </row>
    <row r="10" spans="1:12" ht="12.75">
      <c r="A10" s="41" t="s">
        <v>29</v>
      </c>
      <c r="B10" s="43" t="s">
        <v>9</v>
      </c>
      <c r="C10" s="44"/>
      <c r="D10" s="38" t="s">
        <v>10</v>
      </c>
      <c r="E10" s="40"/>
      <c r="F10" s="40"/>
      <c r="G10" s="39"/>
      <c r="H10" s="38" t="s">
        <v>15</v>
      </c>
      <c r="I10" s="40"/>
      <c r="J10" s="40"/>
      <c r="K10" s="40"/>
      <c r="L10" s="39"/>
    </row>
    <row r="11" spans="1:12" ht="22.5" customHeight="1">
      <c r="A11" s="42"/>
      <c r="B11" s="45"/>
      <c r="C11" s="46"/>
      <c r="D11" s="3" t="s">
        <v>11</v>
      </c>
      <c r="E11" s="3" t="s">
        <v>12</v>
      </c>
      <c r="F11" s="3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3"/>
      <c r="E12" s="3"/>
      <c r="F12" s="3"/>
      <c r="G12" s="12"/>
      <c r="H12" s="12"/>
      <c r="I12" s="3"/>
      <c r="J12" s="3"/>
      <c r="K12" s="12"/>
      <c r="L12" s="8"/>
    </row>
    <row r="13" spans="1:12" ht="12.75">
      <c r="A13" s="2"/>
      <c r="B13" s="20" t="s">
        <v>25</v>
      </c>
      <c r="C13" s="21"/>
      <c r="D13" s="22"/>
      <c r="F13" s="3" t="s">
        <v>58</v>
      </c>
      <c r="G13" s="3"/>
      <c r="H13" s="3"/>
      <c r="I13" s="3"/>
      <c r="J13" s="3"/>
      <c r="K13" s="12"/>
      <c r="L13" s="8"/>
    </row>
    <row r="14" spans="1:12" ht="12.75">
      <c r="A14" s="2"/>
      <c r="B14" s="15" t="s">
        <v>26</v>
      </c>
      <c r="C14" s="15"/>
      <c r="D14" s="12"/>
      <c r="E14" s="18"/>
      <c r="F14" s="16" t="s">
        <v>22</v>
      </c>
      <c r="G14" s="13">
        <f>509.8*9.2</f>
        <v>4690.16</v>
      </c>
      <c r="H14" s="3"/>
      <c r="I14" s="3"/>
      <c r="J14" s="3"/>
      <c r="K14" s="12"/>
      <c r="L14" s="8"/>
    </row>
    <row r="15" spans="1:12" ht="12.75">
      <c r="A15" s="2"/>
      <c r="B15" s="15"/>
      <c r="C15" s="15"/>
      <c r="D15" s="12"/>
      <c r="E15" s="18"/>
      <c r="F15" s="16"/>
      <c r="G15" s="13"/>
      <c r="H15" s="3"/>
      <c r="I15" s="3"/>
      <c r="J15" s="3"/>
      <c r="K15" s="12"/>
      <c r="L15" s="8"/>
    </row>
    <row r="16" spans="1:12" ht="12.75">
      <c r="A16" s="23"/>
      <c r="B16" s="50" t="s">
        <v>63</v>
      </c>
      <c r="C16" s="51"/>
      <c r="D16" s="12"/>
      <c r="E16" s="18"/>
      <c r="F16" s="16"/>
      <c r="G16" s="16"/>
      <c r="H16" s="3"/>
      <c r="I16" s="3"/>
      <c r="J16" s="3"/>
      <c r="K16" s="19"/>
      <c r="L16" s="17"/>
    </row>
    <row r="17" spans="1:12" ht="12.75">
      <c r="A17" s="2"/>
      <c r="B17" s="52"/>
      <c r="C17" s="53"/>
      <c r="D17" s="12"/>
      <c r="E17" s="18"/>
      <c r="F17" s="16" t="s">
        <v>48</v>
      </c>
      <c r="G17" s="13">
        <v>2706.13</v>
      </c>
      <c r="H17" s="3"/>
      <c r="I17" s="3"/>
      <c r="J17" s="3"/>
      <c r="K17" s="16"/>
      <c r="L17" s="14"/>
    </row>
    <row r="18" spans="1:12" ht="12.75">
      <c r="A18" s="2"/>
      <c r="B18" s="2"/>
      <c r="C18" s="3"/>
      <c r="D18" s="3"/>
      <c r="E18" s="3"/>
      <c r="F18" s="3"/>
      <c r="G18" s="12"/>
      <c r="H18" s="12"/>
      <c r="I18" s="3"/>
      <c r="J18" s="3"/>
      <c r="K18" s="12"/>
      <c r="L18" s="8"/>
    </row>
    <row r="20" spans="1:2" ht="15">
      <c r="A20" s="24" t="s">
        <v>24</v>
      </c>
      <c r="B20" s="25">
        <f>G14+G17</f>
        <v>7396.29</v>
      </c>
    </row>
    <row r="21" spans="1:2" ht="15">
      <c r="A21" s="24" t="s">
        <v>23</v>
      </c>
      <c r="B21" s="25">
        <f>E7+C8-B20</f>
        <v>-158344.728836</v>
      </c>
    </row>
  </sheetData>
  <sheetProtection/>
  <mergeCells count="5">
    <mergeCell ref="A10:A11"/>
    <mergeCell ref="B10:C11"/>
    <mergeCell ref="D10:G10"/>
    <mergeCell ref="H10:L10"/>
    <mergeCell ref="B16:C17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zoomScalePageLayoutView="0" workbookViewId="0" topLeftCell="A1">
      <selection activeCell="B25" sqref="B25"/>
    </sheetView>
  </sheetViews>
  <sheetFormatPr defaultColWidth="9.00390625" defaultRowHeight="12.75"/>
  <cols>
    <col min="1" max="1" width="17.25390625" style="0" customWidth="1"/>
    <col min="2" max="2" width="15.125" style="0" customWidth="1"/>
    <col min="3" max="3" width="14.375" style="0" customWidth="1"/>
    <col min="4" max="4" width="11.625" style="0" customWidth="1"/>
    <col min="5" max="5" width="16.125" style="0" customWidth="1"/>
    <col min="6" max="6" width="17.875" style="0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4"/>
      <c r="E1" s="4"/>
      <c r="F1" s="5" t="s">
        <v>30</v>
      </c>
      <c r="G1" s="11"/>
      <c r="H1" s="11"/>
      <c r="I1" s="4"/>
      <c r="J1" s="4"/>
      <c r="K1" s="11"/>
      <c r="L1" s="9"/>
    </row>
    <row r="2" spans="1:12" ht="20.25" customHeight="1">
      <c r="A2" s="1" t="s">
        <v>21</v>
      </c>
      <c r="C2" s="4"/>
      <c r="D2" s="4"/>
      <c r="E2" s="4"/>
      <c r="F2" s="4"/>
      <c r="G2" s="11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январь!F5</f>
        <v>58944.66</v>
      </c>
      <c r="D5" s="12">
        <v>7524.86</v>
      </c>
      <c r="E5" s="3">
        <v>9583.86</v>
      </c>
      <c r="F5" s="12">
        <v>56885.66</v>
      </c>
      <c r="G5" s="4"/>
      <c r="H5" s="4" t="s">
        <v>27</v>
      </c>
      <c r="I5" s="11">
        <f>январь!I5</f>
        <v>598.2900000000001</v>
      </c>
      <c r="J5" s="9"/>
    </row>
    <row r="6" spans="2:10" ht="12.75">
      <c r="B6" s="2" t="s">
        <v>6</v>
      </c>
      <c r="C6" s="12">
        <f>январь!F6</f>
        <v>4319.34</v>
      </c>
      <c r="D6" s="12">
        <v>0</v>
      </c>
      <c r="E6" s="12">
        <v>0</v>
      </c>
      <c r="F6" s="12">
        <v>4319.34</v>
      </c>
      <c r="G6" s="4"/>
      <c r="H6" s="4"/>
      <c r="I6" s="11"/>
      <c r="J6" s="9"/>
    </row>
    <row r="7" spans="2:10" ht="12.75">
      <c r="B7" s="2" t="s">
        <v>8</v>
      </c>
      <c r="C7" s="3">
        <f>SUM(C5:C6)</f>
        <v>63264</v>
      </c>
      <c r="D7" s="12">
        <f>SUM(D5:D6)</f>
        <v>7524.86</v>
      </c>
      <c r="E7" s="12">
        <f>SUM(E5:E6)</f>
        <v>9583.86</v>
      </c>
      <c r="F7" s="12">
        <f>SUM(F5:F6)</f>
        <v>61205</v>
      </c>
      <c r="G7" s="4"/>
      <c r="H7" s="4"/>
      <c r="I7" s="11"/>
      <c r="J7" s="9"/>
    </row>
    <row r="8" spans="2:12" ht="15">
      <c r="B8" s="26" t="s">
        <v>23</v>
      </c>
      <c r="C8" s="25">
        <f>январь!B31</f>
        <v>-126787.935712</v>
      </c>
      <c r="D8" s="4"/>
      <c r="E8" s="4"/>
      <c r="F8" s="4"/>
      <c r="G8" s="11"/>
      <c r="H8" s="11"/>
      <c r="I8" s="4"/>
      <c r="J8" s="4"/>
      <c r="K8" s="11"/>
      <c r="L8" s="9"/>
    </row>
    <row r="9" spans="3:12" ht="12.75">
      <c r="C9" s="4"/>
      <c r="D9" s="4"/>
      <c r="E9" s="4"/>
      <c r="F9" s="4"/>
      <c r="G9" s="11"/>
      <c r="H9" s="11"/>
      <c r="I9" s="4"/>
      <c r="J9" s="4"/>
      <c r="K9" s="11"/>
      <c r="L9" s="9"/>
    </row>
    <row r="10" spans="1:12" ht="12.75">
      <c r="A10" s="41" t="s">
        <v>29</v>
      </c>
      <c r="B10" s="43" t="s">
        <v>9</v>
      </c>
      <c r="C10" s="44"/>
      <c r="D10" s="38" t="s">
        <v>10</v>
      </c>
      <c r="E10" s="40"/>
      <c r="F10" s="40"/>
      <c r="G10" s="39"/>
      <c r="H10" s="38" t="s">
        <v>15</v>
      </c>
      <c r="I10" s="40"/>
      <c r="J10" s="40"/>
      <c r="K10" s="40"/>
      <c r="L10" s="39"/>
    </row>
    <row r="11" spans="1:12" ht="22.5" customHeight="1">
      <c r="A11" s="42"/>
      <c r="B11" s="45"/>
      <c r="C11" s="46"/>
      <c r="D11" s="3" t="s">
        <v>11</v>
      </c>
      <c r="E11" s="3" t="s">
        <v>12</v>
      </c>
      <c r="F11" s="3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3"/>
      <c r="E12" s="3"/>
      <c r="F12" s="3"/>
      <c r="G12" s="12"/>
      <c r="H12" s="12"/>
      <c r="I12" s="3"/>
      <c r="J12" s="3"/>
      <c r="K12" s="12"/>
      <c r="L12" s="8"/>
    </row>
    <row r="13" spans="1:12" ht="12.75">
      <c r="A13" s="2"/>
      <c r="B13" s="20" t="s">
        <v>25</v>
      </c>
      <c r="C13" s="21"/>
      <c r="D13" s="22"/>
      <c r="F13" s="3" t="s">
        <v>28</v>
      </c>
      <c r="G13" s="3"/>
      <c r="H13" s="3"/>
      <c r="I13" s="3"/>
      <c r="J13" s="3"/>
      <c r="K13" s="12"/>
      <c r="L13" s="8"/>
    </row>
    <row r="14" spans="1:12" ht="12.75">
      <c r="A14" s="2"/>
      <c r="B14" s="15" t="s">
        <v>26</v>
      </c>
      <c r="C14" s="15"/>
      <c r="D14" s="12"/>
      <c r="E14" s="18"/>
      <c r="F14" s="16" t="s">
        <v>22</v>
      </c>
      <c r="G14" s="13">
        <v>4358.79</v>
      </c>
      <c r="H14" s="3"/>
      <c r="I14" s="3"/>
      <c r="J14" s="3"/>
      <c r="K14" s="12"/>
      <c r="L14" s="8"/>
    </row>
    <row r="15" spans="1:12" ht="12.75">
      <c r="A15" s="2"/>
      <c r="B15" s="15"/>
      <c r="C15" s="15"/>
      <c r="D15" s="12"/>
      <c r="E15" s="18"/>
      <c r="F15" s="16"/>
      <c r="G15" s="13"/>
      <c r="H15" s="3"/>
      <c r="I15" s="3"/>
      <c r="J15" s="3"/>
      <c r="K15" s="12"/>
      <c r="L15" s="8"/>
    </row>
    <row r="16" spans="1:12" ht="12.75">
      <c r="A16" s="23">
        <v>42041</v>
      </c>
      <c r="B16" s="47" t="s">
        <v>40</v>
      </c>
      <c r="C16" s="48"/>
      <c r="D16" s="12" t="s">
        <v>32</v>
      </c>
      <c r="E16" s="12">
        <v>529</v>
      </c>
      <c r="F16" s="31">
        <v>1</v>
      </c>
      <c r="G16" s="16">
        <v>529</v>
      </c>
      <c r="H16" s="3" t="s">
        <v>41</v>
      </c>
      <c r="I16" s="3" t="s">
        <v>34</v>
      </c>
      <c r="J16" s="3">
        <v>1</v>
      </c>
      <c r="K16" s="19">
        <f>60*1.103*1.02</f>
        <v>67.50359999999999</v>
      </c>
      <c r="L16" s="17">
        <f>K16*J16</f>
        <v>67.50359999999999</v>
      </c>
    </row>
    <row r="17" spans="1:12" ht="12.75">
      <c r="A17" s="2"/>
      <c r="B17" s="15"/>
      <c r="C17" s="15"/>
      <c r="D17" s="12"/>
      <c r="E17" s="12"/>
      <c r="F17" s="31"/>
      <c r="G17" s="13"/>
      <c r="H17" s="3" t="s">
        <v>33</v>
      </c>
      <c r="I17" s="3" t="s">
        <v>34</v>
      </c>
      <c r="J17" s="3">
        <v>4</v>
      </c>
      <c r="K17" s="29">
        <f>11.9*1.103*1.02</f>
        <v>13.388214</v>
      </c>
      <c r="L17" s="30">
        <f>K17*J17</f>
        <v>53.552856</v>
      </c>
    </row>
    <row r="18" spans="1:12" ht="12.75">
      <c r="A18" s="2"/>
      <c r="B18" s="15"/>
      <c r="C18" s="15"/>
      <c r="D18" s="12"/>
      <c r="E18" s="12"/>
      <c r="F18" s="31"/>
      <c r="G18" s="13"/>
      <c r="H18" s="3"/>
      <c r="I18" s="3"/>
      <c r="J18" s="3"/>
      <c r="K18" s="16" t="s">
        <v>22</v>
      </c>
      <c r="L18" s="14">
        <f>L16+L17</f>
        <v>121.056456</v>
      </c>
    </row>
    <row r="19" spans="1:12" ht="12.75">
      <c r="A19" s="2"/>
      <c r="B19" s="15"/>
      <c r="C19" s="15"/>
      <c r="D19" s="12"/>
      <c r="E19" s="12"/>
      <c r="F19" s="31"/>
      <c r="G19" s="13"/>
      <c r="H19" s="3"/>
      <c r="I19" s="3"/>
      <c r="J19" s="3"/>
      <c r="K19" s="16"/>
      <c r="L19" s="14"/>
    </row>
    <row r="20" spans="1:12" ht="12.75">
      <c r="A20" s="2"/>
      <c r="B20" s="15"/>
      <c r="C20" s="15"/>
      <c r="D20" s="12"/>
      <c r="E20" s="12"/>
      <c r="F20" s="31"/>
      <c r="G20" s="13"/>
      <c r="H20" s="3"/>
      <c r="I20" s="3"/>
      <c r="J20" s="3"/>
      <c r="K20" s="16"/>
      <c r="L20" s="14"/>
    </row>
    <row r="21" spans="1:12" ht="12.75">
      <c r="A21" s="23">
        <v>42037</v>
      </c>
      <c r="B21" s="38" t="s">
        <v>42</v>
      </c>
      <c r="C21" s="39"/>
      <c r="D21" s="12" t="s">
        <v>43</v>
      </c>
      <c r="E21" s="12">
        <v>5798.5</v>
      </c>
      <c r="F21" s="31">
        <v>1</v>
      </c>
      <c r="G21" s="13">
        <v>579.5</v>
      </c>
      <c r="H21" s="3"/>
      <c r="I21" s="3"/>
      <c r="J21" s="3"/>
      <c r="K21" s="16"/>
      <c r="L21" s="14"/>
    </row>
    <row r="22" spans="1:12" ht="12.75">
      <c r="A22" s="2"/>
      <c r="B22" s="2"/>
      <c r="C22" s="3"/>
      <c r="D22" s="3"/>
      <c r="E22" s="3"/>
      <c r="F22" s="31"/>
      <c r="G22" s="12"/>
      <c r="H22" s="12"/>
      <c r="I22" s="3"/>
      <c r="J22" s="3"/>
      <c r="K22" s="12"/>
      <c r="L22" s="8"/>
    </row>
    <row r="24" spans="1:2" ht="15">
      <c r="A24" s="24" t="s">
        <v>24</v>
      </c>
      <c r="B24" s="25">
        <f>G14+G16+L18+G21</f>
        <v>5588.346456</v>
      </c>
    </row>
    <row r="25" spans="1:2" ht="15">
      <c r="A25" s="24" t="s">
        <v>23</v>
      </c>
      <c r="B25" s="25">
        <f>E7+C8-B24</f>
        <v>-122792.422168</v>
      </c>
    </row>
  </sheetData>
  <sheetProtection/>
  <mergeCells count="6">
    <mergeCell ref="A10:A11"/>
    <mergeCell ref="B10:C11"/>
    <mergeCell ref="D10:G10"/>
    <mergeCell ref="H10:L10"/>
    <mergeCell ref="B16:C16"/>
    <mergeCell ref="B21:C2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0"/>
  <sheetViews>
    <sheetView zoomScalePageLayoutView="0" workbookViewId="0" topLeftCell="A1">
      <selection activeCell="E38" sqref="E38"/>
    </sheetView>
  </sheetViews>
  <sheetFormatPr defaultColWidth="9.00390625" defaultRowHeight="12.75"/>
  <cols>
    <col min="1" max="1" width="17.25390625" style="0" customWidth="1"/>
    <col min="2" max="2" width="15.125" style="0" customWidth="1"/>
    <col min="3" max="3" width="14.375" style="0" customWidth="1"/>
    <col min="4" max="4" width="11.625" style="0" customWidth="1"/>
    <col min="5" max="5" width="16.125" style="0" customWidth="1"/>
    <col min="6" max="6" width="17.875" style="0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4"/>
      <c r="E1" s="4"/>
      <c r="F1" s="5">
        <v>42093</v>
      </c>
      <c r="G1" s="11"/>
      <c r="H1" s="11"/>
      <c r="I1" s="4"/>
      <c r="J1" s="4"/>
      <c r="K1" s="11"/>
      <c r="L1" s="9"/>
    </row>
    <row r="2" spans="1:12" ht="20.25" customHeight="1">
      <c r="A2" s="1" t="s">
        <v>21</v>
      </c>
      <c r="C2" s="4"/>
      <c r="D2" s="4"/>
      <c r="E2" s="4"/>
      <c r="F2" s="4"/>
      <c r="G2" s="11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февраль!F5</f>
        <v>56885.66</v>
      </c>
      <c r="D5" s="12">
        <v>7524.86</v>
      </c>
      <c r="E5" s="3">
        <v>5015.05</v>
      </c>
      <c r="F5" s="12">
        <f>C5+D5-E5</f>
        <v>59395.47</v>
      </c>
      <c r="G5" s="4"/>
      <c r="H5" s="4" t="s">
        <v>27</v>
      </c>
      <c r="I5" s="11">
        <f>февраль!I5+0</f>
        <v>598.2900000000001</v>
      </c>
      <c r="J5" s="9"/>
    </row>
    <row r="6" spans="2:10" ht="12.75">
      <c r="B6" s="2" t="s">
        <v>6</v>
      </c>
      <c r="C6" s="12">
        <f>февраль!F6</f>
        <v>4319.34</v>
      </c>
      <c r="D6" s="3">
        <v>0</v>
      </c>
      <c r="E6" s="3">
        <v>0</v>
      </c>
      <c r="F6" s="12">
        <f>C6+D6-E6</f>
        <v>4319.34</v>
      </c>
      <c r="G6" s="4"/>
      <c r="H6" s="4"/>
      <c r="I6" s="11"/>
      <c r="J6" s="9"/>
    </row>
    <row r="7" spans="2:10" ht="12.75">
      <c r="B7" s="2" t="s">
        <v>8</v>
      </c>
      <c r="C7" s="3">
        <f>SUM(C5:C6)</f>
        <v>61205</v>
      </c>
      <c r="D7" s="12">
        <f>SUM(D5:D6)</f>
        <v>7524.86</v>
      </c>
      <c r="E7" s="12">
        <f>SUM(E5:E6)</f>
        <v>5015.05</v>
      </c>
      <c r="F7" s="12">
        <f>SUM(F5:F6)</f>
        <v>63714.81</v>
      </c>
      <c r="G7" s="4"/>
      <c r="H7" s="4"/>
      <c r="I7" s="11"/>
      <c r="J7" s="9"/>
    </row>
    <row r="8" spans="2:12" ht="15">
      <c r="B8" s="26" t="s">
        <v>23</v>
      </c>
      <c r="C8" s="25">
        <f>февраль!B25</f>
        <v>-122792.422168</v>
      </c>
      <c r="D8" s="4"/>
      <c r="E8" s="4"/>
      <c r="F8" s="4"/>
      <c r="G8" s="11"/>
      <c r="H8" s="11"/>
      <c r="I8" s="4"/>
      <c r="J8" s="4"/>
      <c r="K8" s="11"/>
      <c r="L8" s="9"/>
    </row>
    <row r="9" spans="3:12" ht="12.75">
      <c r="C9" s="4"/>
      <c r="D9" s="4"/>
      <c r="E9" s="4"/>
      <c r="F9" s="4"/>
      <c r="G9" s="11"/>
      <c r="H9" s="11"/>
      <c r="I9" s="4"/>
      <c r="J9" s="4"/>
      <c r="K9" s="11"/>
      <c r="L9" s="9"/>
    </row>
    <row r="10" spans="1:12" ht="12.75">
      <c r="A10" s="41" t="s">
        <v>29</v>
      </c>
      <c r="B10" s="43" t="s">
        <v>9</v>
      </c>
      <c r="C10" s="44"/>
      <c r="D10" s="38" t="s">
        <v>10</v>
      </c>
      <c r="E10" s="40"/>
      <c r="F10" s="40"/>
      <c r="G10" s="39"/>
      <c r="H10" s="38" t="s">
        <v>15</v>
      </c>
      <c r="I10" s="40"/>
      <c r="J10" s="40"/>
      <c r="K10" s="40"/>
      <c r="L10" s="39"/>
    </row>
    <row r="11" spans="1:12" ht="22.5" customHeight="1">
      <c r="A11" s="42"/>
      <c r="B11" s="45"/>
      <c r="C11" s="46"/>
      <c r="D11" s="3" t="s">
        <v>11</v>
      </c>
      <c r="E11" s="3" t="s">
        <v>12</v>
      </c>
      <c r="F11" s="3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3"/>
      <c r="E12" s="3"/>
      <c r="F12" s="3"/>
      <c r="G12" s="12"/>
      <c r="H12" s="12"/>
      <c r="I12" s="3"/>
      <c r="J12" s="3"/>
      <c r="K12" s="12"/>
      <c r="L12" s="8"/>
    </row>
    <row r="13" spans="1:12" ht="12.75">
      <c r="A13" s="2"/>
      <c r="B13" s="20" t="s">
        <v>25</v>
      </c>
      <c r="C13" s="21"/>
      <c r="D13" s="22"/>
      <c r="F13" s="3" t="s">
        <v>28</v>
      </c>
      <c r="G13" s="3"/>
      <c r="H13" s="3"/>
      <c r="I13" s="3"/>
      <c r="J13" s="3"/>
      <c r="K13" s="12"/>
      <c r="L13" s="8"/>
    </row>
    <row r="14" spans="1:12" ht="12.75">
      <c r="A14" s="2"/>
      <c r="B14" s="15" t="s">
        <v>26</v>
      </c>
      <c r="C14" s="15"/>
      <c r="D14" s="12"/>
      <c r="E14" s="18"/>
      <c r="F14" s="16" t="s">
        <v>22</v>
      </c>
      <c r="G14" s="13">
        <v>4358.79</v>
      </c>
      <c r="H14" s="3"/>
      <c r="I14" s="3"/>
      <c r="J14" s="3"/>
      <c r="K14" s="12"/>
      <c r="L14" s="8"/>
    </row>
    <row r="15" spans="1:12" ht="12.75">
      <c r="A15" s="2"/>
      <c r="B15" s="15"/>
      <c r="C15" s="15"/>
      <c r="D15" s="12"/>
      <c r="E15" s="18"/>
      <c r="F15" s="16"/>
      <c r="G15" s="13"/>
      <c r="H15" s="3"/>
      <c r="I15" s="3"/>
      <c r="J15" s="3"/>
      <c r="K15" s="12"/>
      <c r="L15" s="8"/>
    </row>
    <row r="16" spans="1:12" ht="12.75">
      <c r="A16" s="23">
        <v>42088</v>
      </c>
      <c r="B16" s="47" t="s">
        <v>44</v>
      </c>
      <c r="C16" s="48"/>
      <c r="D16" s="12" t="s">
        <v>45</v>
      </c>
      <c r="E16" s="12">
        <v>579.5</v>
      </c>
      <c r="F16" s="27">
        <v>1</v>
      </c>
      <c r="G16" s="16">
        <f>E16*3</f>
        <v>1738.5</v>
      </c>
      <c r="H16" s="3"/>
      <c r="I16" s="3"/>
      <c r="J16" s="3"/>
      <c r="K16" s="19"/>
      <c r="L16" s="17"/>
    </row>
    <row r="17" spans="1:12" ht="12.75">
      <c r="A17" s="2"/>
      <c r="B17" s="15"/>
      <c r="C17" s="15"/>
      <c r="D17" s="12" t="s">
        <v>45</v>
      </c>
      <c r="E17" s="18"/>
      <c r="F17" s="16"/>
      <c r="G17" s="13"/>
      <c r="H17" s="3"/>
      <c r="I17" s="3"/>
      <c r="J17" s="3"/>
      <c r="K17" s="16"/>
      <c r="L17" s="14"/>
    </row>
    <row r="18" spans="1:12" ht="12.75">
      <c r="A18" s="2"/>
      <c r="B18" s="15"/>
      <c r="C18" s="15"/>
      <c r="D18" s="12" t="s">
        <v>45</v>
      </c>
      <c r="E18" s="18"/>
      <c r="F18" s="16"/>
      <c r="G18" s="13"/>
      <c r="H18" s="3"/>
      <c r="I18" s="3"/>
      <c r="J18" s="3"/>
      <c r="K18" s="16"/>
      <c r="L18" s="14"/>
    </row>
    <row r="19" spans="1:12" ht="12.75">
      <c r="A19" s="2"/>
      <c r="B19" s="2"/>
      <c r="C19" s="3"/>
      <c r="D19" s="3"/>
      <c r="E19" s="3"/>
      <c r="F19" s="3"/>
      <c r="G19" s="12"/>
      <c r="H19" s="12"/>
      <c r="I19" s="3"/>
      <c r="J19" s="3"/>
      <c r="K19" s="12"/>
      <c r="L19" s="8"/>
    </row>
    <row r="20" spans="1:12" ht="12.75">
      <c r="A20" s="23">
        <v>42089</v>
      </c>
      <c r="B20" s="38" t="s">
        <v>46</v>
      </c>
      <c r="C20" s="39"/>
      <c r="D20" s="12" t="s">
        <v>45</v>
      </c>
      <c r="E20" s="12">
        <v>579.5</v>
      </c>
      <c r="F20" s="27">
        <v>1</v>
      </c>
      <c r="G20" s="13">
        <f>E20*3</f>
        <v>1738.5</v>
      </c>
      <c r="H20" s="3"/>
      <c r="I20" s="3"/>
      <c r="J20" s="3"/>
      <c r="K20" s="16"/>
      <c r="L20" s="14"/>
    </row>
    <row r="21" spans="1:12" ht="12.75">
      <c r="A21" s="2"/>
      <c r="B21" s="15"/>
      <c r="C21" s="15"/>
      <c r="D21" s="12" t="s">
        <v>45</v>
      </c>
      <c r="E21" s="18"/>
      <c r="F21" s="16"/>
      <c r="G21" s="13"/>
      <c r="H21" s="3"/>
      <c r="I21" s="3"/>
      <c r="J21" s="3"/>
      <c r="K21" s="16"/>
      <c r="L21" s="14"/>
    </row>
    <row r="22" spans="1:12" ht="12.75">
      <c r="A22" s="2"/>
      <c r="B22" s="15"/>
      <c r="C22" s="15"/>
      <c r="D22" s="12" t="s">
        <v>45</v>
      </c>
      <c r="E22" s="18"/>
      <c r="F22" s="16"/>
      <c r="G22" s="13"/>
      <c r="H22" s="3"/>
      <c r="I22" s="3"/>
      <c r="J22" s="3"/>
      <c r="K22" s="16"/>
      <c r="L22" s="14"/>
    </row>
    <row r="23" spans="1:12" ht="12.75">
      <c r="A23" s="2"/>
      <c r="B23" s="15"/>
      <c r="C23" s="15"/>
      <c r="D23" s="12"/>
      <c r="E23" s="18"/>
      <c r="F23" s="16"/>
      <c r="G23" s="13"/>
      <c r="H23" s="3"/>
      <c r="I23" s="3"/>
      <c r="J23" s="3"/>
      <c r="K23" s="16"/>
      <c r="L23" s="14"/>
    </row>
    <row r="24" spans="1:12" ht="12.75">
      <c r="A24" s="23">
        <v>42090</v>
      </c>
      <c r="B24" s="38" t="s">
        <v>31</v>
      </c>
      <c r="C24" s="39"/>
      <c r="D24" s="12" t="s">
        <v>32</v>
      </c>
      <c r="E24" s="18">
        <v>529</v>
      </c>
      <c r="F24" s="27">
        <v>1</v>
      </c>
      <c r="G24" s="13">
        <v>529</v>
      </c>
      <c r="H24" s="3" t="s">
        <v>33</v>
      </c>
      <c r="I24" s="3" t="s">
        <v>34</v>
      </c>
      <c r="J24" s="3">
        <v>2</v>
      </c>
      <c r="K24" s="29">
        <f>13.9*1.103*1.02</f>
        <v>15.638334</v>
      </c>
      <c r="L24" s="30">
        <f>K24*J24</f>
        <v>31.276668</v>
      </c>
    </row>
    <row r="25" spans="1:12" ht="12.75">
      <c r="A25" s="23"/>
      <c r="B25" s="32"/>
      <c r="C25" s="33"/>
      <c r="D25" s="12"/>
      <c r="E25" s="18"/>
      <c r="F25" s="27"/>
      <c r="G25" s="13"/>
      <c r="H25" s="3"/>
      <c r="I25" s="3"/>
      <c r="J25" s="3"/>
      <c r="K25" s="16" t="s">
        <v>22</v>
      </c>
      <c r="L25" s="14">
        <f>L24</f>
        <v>31.276668</v>
      </c>
    </row>
    <row r="26" spans="1:12" ht="12.75">
      <c r="A26" s="2"/>
      <c r="B26" s="2"/>
      <c r="C26" s="3"/>
      <c r="D26" s="3"/>
      <c r="E26" s="3"/>
      <c r="F26" s="3"/>
      <c r="G26" s="12"/>
      <c r="H26" s="12"/>
      <c r="I26" s="3"/>
      <c r="J26" s="3"/>
      <c r="K26" s="12"/>
      <c r="L26" s="8"/>
    </row>
    <row r="27" spans="1:12" ht="12.75">
      <c r="A27" s="34"/>
      <c r="B27" s="34"/>
      <c r="C27" s="35"/>
      <c r="D27" s="35"/>
      <c r="E27" s="35"/>
      <c r="F27" s="35"/>
      <c r="G27" s="36"/>
      <c r="H27" s="36"/>
      <c r="I27" s="35"/>
      <c r="J27" s="35"/>
      <c r="K27" s="36"/>
      <c r="L27" s="37"/>
    </row>
    <row r="29" spans="1:2" ht="15">
      <c r="A29" s="24" t="s">
        <v>24</v>
      </c>
      <c r="B29" s="25">
        <f>G14+G16+G20+G24+L25</f>
        <v>8396.066668000001</v>
      </c>
    </row>
    <row r="30" spans="1:2" ht="15">
      <c r="A30" s="24" t="s">
        <v>23</v>
      </c>
      <c r="B30" s="25">
        <f>E7+C8-B29</f>
        <v>-126173.438836</v>
      </c>
    </row>
  </sheetData>
  <sheetProtection/>
  <mergeCells count="7">
    <mergeCell ref="B24:C24"/>
    <mergeCell ref="A10:A11"/>
    <mergeCell ref="B10:C11"/>
    <mergeCell ref="D10:G10"/>
    <mergeCell ref="H10:L10"/>
    <mergeCell ref="B16:C16"/>
    <mergeCell ref="B20:C20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17.25390625" style="0" customWidth="1"/>
    <col min="2" max="2" width="15.125" style="0" customWidth="1"/>
    <col min="3" max="3" width="14.375" style="0" customWidth="1"/>
    <col min="4" max="4" width="11.625" style="0" customWidth="1"/>
    <col min="5" max="5" width="16.125" style="0" customWidth="1"/>
    <col min="6" max="6" width="17.875" style="0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4"/>
      <c r="E1" s="4"/>
      <c r="F1" s="5">
        <v>42124</v>
      </c>
      <c r="G1" s="11"/>
      <c r="H1" s="11"/>
      <c r="I1" s="4"/>
      <c r="J1" s="4"/>
      <c r="K1" s="11"/>
      <c r="L1" s="9"/>
    </row>
    <row r="2" spans="1:12" ht="20.25" customHeight="1">
      <c r="A2" s="1" t="s">
        <v>21</v>
      </c>
      <c r="C2" s="4"/>
      <c r="D2" s="4"/>
      <c r="E2" s="4"/>
      <c r="F2" s="4"/>
      <c r="G2" s="11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март!F5</f>
        <v>59395.47</v>
      </c>
      <c r="D5" s="12">
        <v>7524.86</v>
      </c>
      <c r="E5" s="3">
        <v>3729.53</v>
      </c>
      <c r="F5" s="12">
        <f>C5+D5-E5</f>
        <v>63190.8</v>
      </c>
      <c r="G5" s="4"/>
      <c r="H5" s="4" t="s">
        <v>27</v>
      </c>
      <c r="I5" s="11">
        <f>март!I5</f>
        <v>598.2900000000001</v>
      </c>
      <c r="J5" s="9"/>
    </row>
    <row r="6" spans="2:10" ht="12.75">
      <c r="B6" s="2" t="s">
        <v>6</v>
      </c>
      <c r="C6" s="12">
        <f>март!F6</f>
        <v>4319.34</v>
      </c>
      <c r="D6" s="3">
        <v>0</v>
      </c>
      <c r="E6" s="3">
        <v>0.12</v>
      </c>
      <c r="F6" s="12">
        <f>C6+D6-E6</f>
        <v>4319.22</v>
      </c>
      <c r="G6" s="4"/>
      <c r="H6" s="4"/>
      <c r="I6" s="11"/>
      <c r="J6" s="9"/>
    </row>
    <row r="7" spans="2:10" ht="12.75">
      <c r="B7" s="2" t="s">
        <v>8</v>
      </c>
      <c r="C7" s="3">
        <f>SUM(C5:C6)</f>
        <v>63714.81</v>
      </c>
      <c r="D7" s="12">
        <f>SUM(D5:D6)</f>
        <v>7524.86</v>
      </c>
      <c r="E7" s="12">
        <f>SUM(E5:E6)</f>
        <v>3729.65</v>
      </c>
      <c r="F7" s="12">
        <f>SUM(F5:F6)</f>
        <v>67510.02</v>
      </c>
      <c r="G7" s="4"/>
      <c r="H7" s="4"/>
      <c r="I7" s="11"/>
      <c r="J7" s="9"/>
    </row>
    <row r="8" spans="2:12" ht="15">
      <c r="B8" s="26" t="s">
        <v>23</v>
      </c>
      <c r="C8" s="25">
        <f>март!B30</f>
        <v>-126173.438836</v>
      </c>
      <c r="D8" s="4"/>
      <c r="E8" s="4"/>
      <c r="F8" s="4"/>
      <c r="G8" s="11"/>
      <c r="H8" s="11"/>
      <c r="I8" s="4"/>
      <c r="J8" s="4"/>
      <c r="K8" s="11"/>
      <c r="L8" s="9"/>
    </row>
    <row r="9" spans="3:12" ht="12.75">
      <c r="C9" s="4"/>
      <c r="D9" s="4"/>
      <c r="E9" s="4"/>
      <c r="F9" s="4"/>
      <c r="G9" s="11"/>
      <c r="H9" s="11"/>
      <c r="I9" s="4"/>
      <c r="J9" s="4"/>
      <c r="K9" s="11"/>
      <c r="L9" s="9"/>
    </row>
    <row r="10" spans="1:12" ht="12.75">
      <c r="A10" s="41" t="s">
        <v>29</v>
      </c>
      <c r="B10" s="43" t="s">
        <v>9</v>
      </c>
      <c r="C10" s="44"/>
      <c r="D10" s="38" t="s">
        <v>10</v>
      </c>
      <c r="E10" s="40"/>
      <c r="F10" s="40"/>
      <c r="G10" s="39"/>
      <c r="H10" s="38" t="s">
        <v>15</v>
      </c>
      <c r="I10" s="40"/>
      <c r="J10" s="40"/>
      <c r="K10" s="40"/>
      <c r="L10" s="39"/>
    </row>
    <row r="11" spans="1:12" ht="22.5" customHeight="1">
      <c r="A11" s="42"/>
      <c r="B11" s="45"/>
      <c r="C11" s="46"/>
      <c r="D11" s="3" t="s">
        <v>11</v>
      </c>
      <c r="E11" s="3" t="s">
        <v>12</v>
      </c>
      <c r="F11" s="3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3"/>
      <c r="E12" s="3"/>
      <c r="F12" s="3"/>
      <c r="G12" s="12"/>
      <c r="H12" s="12"/>
      <c r="I12" s="3"/>
      <c r="J12" s="3"/>
      <c r="K12" s="12"/>
      <c r="L12" s="8"/>
    </row>
    <row r="13" spans="1:12" ht="12.75">
      <c r="A13" s="2"/>
      <c r="B13" s="20" t="s">
        <v>25</v>
      </c>
      <c r="C13" s="21"/>
      <c r="D13" s="22"/>
      <c r="F13" s="3" t="s">
        <v>28</v>
      </c>
      <c r="G13" s="3"/>
      <c r="H13" s="3"/>
      <c r="I13" s="3"/>
      <c r="J13" s="3"/>
      <c r="K13" s="12"/>
      <c r="L13" s="8"/>
    </row>
    <row r="14" spans="1:12" ht="12.75">
      <c r="A14" s="2"/>
      <c r="B14" s="15" t="s">
        <v>26</v>
      </c>
      <c r="C14" s="15"/>
      <c r="D14" s="12"/>
      <c r="E14" s="18"/>
      <c r="F14" s="16" t="s">
        <v>22</v>
      </c>
      <c r="G14" s="13">
        <v>4358.79</v>
      </c>
      <c r="H14" s="3"/>
      <c r="I14" s="3"/>
      <c r="J14" s="3"/>
      <c r="K14" s="12"/>
      <c r="L14" s="8"/>
    </row>
    <row r="15" spans="1:12" ht="12.75">
      <c r="A15" s="2"/>
      <c r="B15" s="15"/>
      <c r="C15" s="15"/>
      <c r="D15" s="12"/>
      <c r="E15" s="18"/>
      <c r="F15" s="16"/>
      <c r="G15" s="13"/>
      <c r="H15" s="3"/>
      <c r="I15" s="3"/>
      <c r="J15" s="3"/>
      <c r="K15" s="12"/>
      <c r="L15" s="8"/>
    </row>
    <row r="16" spans="1:12" ht="12.75">
      <c r="A16" s="23"/>
      <c r="B16" s="47"/>
      <c r="C16" s="48"/>
      <c r="D16" s="12"/>
      <c r="E16" s="18"/>
      <c r="F16" s="16"/>
      <c r="G16" s="16"/>
      <c r="H16" s="3"/>
      <c r="I16" s="3"/>
      <c r="J16" s="3"/>
      <c r="K16" s="19"/>
      <c r="L16" s="17"/>
    </row>
    <row r="17" spans="1:12" ht="12.75">
      <c r="A17" s="2"/>
      <c r="B17" s="15"/>
      <c r="C17" s="15"/>
      <c r="D17" s="12"/>
      <c r="E17" s="18"/>
      <c r="F17" s="16"/>
      <c r="G17" s="13"/>
      <c r="H17" s="3"/>
      <c r="I17" s="3"/>
      <c r="J17" s="3"/>
      <c r="K17" s="16"/>
      <c r="L17" s="14"/>
    </row>
    <row r="18" spans="1:12" ht="12.75">
      <c r="A18" s="2"/>
      <c r="B18" s="2"/>
      <c r="C18" s="3"/>
      <c r="D18" s="3"/>
      <c r="E18" s="3"/>
      <c r="F18" s="3"/>
      <c r="G18" s="12"/>
      <c r="H18" s="12"/>
      <c r="I18" s="3"/>
      <c r="J18" s="3"/>
      <c r="K18" s="12"/>
      <c r="L18" s="8"/>
    </row>
    <row r="20" spans="1:2" ht="15">
      <c r="A20" s="24" t="s">
        <v>24</v>
      </c>
      <c r="B20" s="25">
        <f>G14</f>
        <v>4358.79</v>
      </c>
    </row>
    <row r="21" spans="1:2" ht="15">
      <c r="A21" s="24" t="s">
        <v>23</v>
      </c>
      <c r="B21" s="25">
        <f>E7+C8-B20</f>
        <v>-126802.578836</v>
      </c>
    </row>
  </sheetData>
  <sheetProtection/>
  <mergeCells count="5">
    <mergeCell ref="H10:L10"/>
    <mergeCell ref="A10:A11"/>
    <mergeCell ref="B10:C11"/>
    <mergeCell ref="D10:G10"/>
    <mergeCell ref="B16:C16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landscape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17.25390625" style="0" customWidth="1"/>
    <col min="2" max="2" width="15.125" style="0" customWidth="1"/>
    <col min="3" max="3" width="14.375" style="0" customWidth="1"/>
    <col min="4" max="4" width="11.625" style="0" customWidth="1"/>
    <col min="5" max="5" width="16.125" style="0" customWidth="1"/>
    <col min="6" max="6" width="17.875" style="0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4"/>
      <c r="E1" s="4"/>
      <c r="F1" s="5">
        <v>42154</v>
      </c>
      <c r="G1" s="11"/>
      <c r="H1" s="11"/>
      <c r="I1" s="4"/>
      <c r="J1" s="4"/>
      <c r="K1" s="11"/>
      <c r="L1" s="9"/>
    </row>
    <row r="2" spans="1:12" ht="20.25" customHeight="1">
      <c r="A2" s="1" t="s">
        <v>21</v>
      </c>
      <c r="C2" s="4"/>
      <c r="D2" s="4"/>
      <c r="E2" s="4"/>
      <c r="F2" s="4"/>
      <c r="G2" s="11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апрель!F5</f>
        <v>63190.8</v>
      </c>
      <c r="D5" s="12">
        <v>7524.86</v>
      </c>
      <c r="E5" s="3">
        <v>3695.07</v>
      </c>
      <c r="F5" s="12">
        <f>C5+D5-E5</f>
        <v>67020.59</v>
      </c>
      <c r="G5" s="4"/>
      <c r="H5" s="4" t="s">
        <v>27</v>
      </c>
      <c r="I5" s="11">
        <f>апрель!I5</f>
        <v>598.2900000000001</v>
      </c>
      <c r="J5" s="9"/>
    </row>
    <row r="6" spans="2:10" ht="12.75">
      <c r="B6" s="2" t="s">
        <v>6</v>
      </c>
      <c r="C6" s="12">
        <f>апрель!F6</f>
        <v>4319.22</v>
      </c>
      <c r="D6" s="12">
        <v>0</v>
      </c>
      <c r="E6" s="3">
        <v>0.03</v>
      </c>
      <c r="F6" s="12">
        <f>C6+D6-E6</f>
        <v>4319.1900000000005</v>
      </c>
      <c r="G6" s="4"/>
      <c r="H6" s="4"/>
      <c r="I6" s="11"/>
      <c r="J6" s="9"/>
    </row>
    <row r="7" spans="2:10" ht="12.75">
      <c r="B7" s="2" t="s">
        <v>8</v>
      </c>
      <c r="C7" s="3">
        <f>SUM(C5:C6)</f>
        <v>67510.02</v>
      </c>
      <c r="D7" s="12">
        <f>SUM(D5:D6)</f>
        <v>7524.86</v>
      </c>
      <c r="E7" s="12">
        <f>SUM(E5:E6)</f>
        <v>3695.1000000000004</v>
      </c>
      <c r="F7" s="12">
        <f>SUM(F5:F6)</f>
        <v>71339.78</v>
      </c>
      <c r="G7" s="4"/>
      <c r="H7" s="4"/>
      <c r="I7" s="11"/>
      <c r="J7" s="9"/>
    </row>
    <row r="8" spans="2:12" ht="15">
      <c r="B8" s="26" t="s">
        <v>23</v>
      </c>
      <c r="C8" s="25">
        <f>апрель!B21</f>
        <v>-126802.578836</v>
      </c>
      <c r="D8" s="4"/>
      <c r="E8" s="4"/>
      <c r="F8" s="4"/>
      <c r="G8" s="11"/>
      <c r="H8" s="11"/>
      <c r="I8" s="4"/>
      <c r="J8" s="4"/>
      <c r="K8" s="11"/>
      <c r="L8" s="9"/>
    </row>
    <row r="9" spans="3:12" ht="12.75">
      <c r="C9" s="4"/>
      <c r="D9" s="4"/>
      <c r="E9" s="4"/>
      <c r="F9" s="4"/>
      <c r="G9" s="11"/>
      <c r="H9" s="11"/>
      <c r="I9" s="4"/>
      <c r="J9" s="4"/>
      <c r="K9" s="11"/>
      <c r="L9" s="9"/>
    </row>
    <row r="10" spans="1:12" ht="12.75">
      <c r="A10" s="41" t="s">
        <v>29</v>
      </c>
      <c r="B10" s="43" t="s">
        <v>9</v>
      </c>
      <c r="C10" s="44"/>
      <c r="D10" s="38" t="s">
        <v>10</v>
      </c>
      <c r="E10" s="40"/>
      <c r="F10" s="40"/>
      <c r="G10" s="39"/>
      <c r="H10" s="38" t="s">
        <v>15</v>
      </c>
      <c r="I10" s="40"/>
      <c r="J10" s="40"/>
      <c r="K10" s="40"/>
      <c r="L10" s="39"/>
    </row>
    <row r="11" spans="1:12" ht="22.5" customHeight="1">
      <c r="A11" s="42"/>
      <c r="B11" s="45"/>
      <c r="C11" s="46"/>
      <c r="D11" s="3" t="s">
        <v>11</v>
      </c>
      <c r="E11" s="3" t="s">
        <v>12</v>
      </c>
      <c r="F11" s="3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3"/>
      <c r="E12" s="3"/>
      <c r="F12" s="3"/>
      <c r="G12" s="12"/>
      <c r="H12" s="12"/>
      <c r="I12" s="3"/>
      <c r="J12" s="3"/>
      <c r="K12" s="12"/>
      <c r="L12" s="8"/>
    </row>
    <row r="13" spans="1:12" ht="12.75">
      <c r="A13" s="2"/>
      <c r="B13" s="20" t="s">
        <v>25</v>
      </c>
      <c r="C13" s="21"/>
      <c r="D13" s="22"/>
      <c r="F13" s="3" t="s">
        <v>28</v>
      </c>
      <c r="G13" s="3"/>
      <c r="H13" s="3"/>
      <c r="I13" s="3"/>
      <c r="J13" s="3"/>
      <c r="K13" s="12"/>
      <c r="L13" s="8"/>
    </row>
    <row r="14" spans="1:12" ht="12.75">
      <c r="A14" s="2"/>
      <c r="B14" s="15" t="s">
        <v>26</v>
      </c>
      <c r="C14" s="15"/>
      <c r="D14" s="12"/>
      <c r="E14" s="18"/>
      <c r="F14" s="16" t="s">
        <v>22</v>
      </c>
      <c r="G14" s="13">
        <v>4358.79</v>
      </c>
      <c r="H14" s="3"/>
      <c r="I14" s="3"/>
      <c r="J14" s="3"/>
      <c r="K14" s="12"/>
      <c r="L14" s="8"/>
    </row>
    <row r="15" spans="1:12" ht="12.75">
      <c r="A15" s="2"/>
      <c r="B15" s="15"/>
      <c r="C15" s="15"/>
      <c r="D15" s="12"/>
      <c r="E15" s="18"/>
      <c r="F15" s="16"/>
      <c r="G15" s="13"/>
      <c r="H15" s="3"/>
      <c r="I15" s="3"/>
      <c r="J15" s="3"/>
      <c r="K15" s="12"/>
      <c r="L15" s="8"/>
    </row>
    <row r="16" spans="1:12" ht="12.75">
      <c r="A16" s="23"/>
      <c r="B16" s="47" t="s">
        <v>47</v>
      </c>
      <c r="C16" s="48"/>
      <c r="D16" s="12"/>
      <c r="E16" s="18"/>
      <c r="F16" s="16" t="s">
        <v>48</v>
      </c>
      <c r="G16" s="16">
        <v>1578.52</v>
      </c>
      <c r="H16" s="3"/>
      <c r="I16" s="3"/>
      <c r="J16" s="3"/>
      <c r="K16" s="19"/>
      <c r="L16" s="17"/>
    </row>
    <row r="17" spans="1:12" ht="12.75">
      <c r="A17" s="2"/>
      <c r="B17" s="15"/>
      <c r="C17" s="15"/>
      <c r="D17" s="12"/>
      <c r="E17" s="18"/>
      <c r="F17" s="16"/>
      <c r="G17" s="13"/>
      <c r="H17" s="3"/>
      <c r="I17" s="3"/>
      <c r="J17" s="3"/>
      <c r="K17" s="16"/>
      <c r="L17" s="14"/>
    </row>
    <row r="18" spans="1:12" ht="12.75">
      <c r="A18" s="2"/>
      <c r="B18" s="2"/>
      <c r="C18" s="3"/>
      <c r="D18" s="3"/>
      <c r="E18" s="3"/>
      <c r="F18" s="3"/>
      <c r="G18" s="12"/>
      <c r="H18" s="12"/>
      <c r="I18" s="3"/>
      <c r="J18" s="3"/>
      <c r="K18" s="12"/>
      <c r="L18" s="8"/>
    </row>
    <row r="20" spans="1:2" ht="15">
      <c r="A20" s="24" t="s">
        <v>24</v>
      </c>
      <c r="B20" s="25">
        <f>G14+G16</f>
        <v>5937.3099999999995</v>
      </c>
    </row>
    <row r="21" spans="1:2" ht="15">
      <c r="A21" s="24" t="s">
        <v>23</v>
      </c>
      <c r="B21" s="25">
        <f>E7+C8-B20</f>
        <v>-129044.78883599999</v>
      </c>
    </row>
  </sheetData>
  <sheetProtection/>
  <mergeCells count="5">
    <mergeCell ref="B16:C16"/>
    <mergeCell ref="A10:A11"/>
    <mergeCell ref="B10:C11"/>
    <mergeCell ref="D10:G10"/>
    <mergeCell ref="H10:L1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G17" sqref="G17"/>
    </sheetView>
  </sheetViews>
  <sheetFormatPr defaultColWidth="9.00390625" defaultRowHeight="12.75"/>
  <cols>
    <col min="1" max="1" width="17.25390625" style="0" customWidth="1"/>
    <col min="2" max="2" width="15.125" style="0" customWidth="1"/>
    <col min="3" max="3" width="14.375" style="0" customWidth="1"/>
    <col min="4" max="4" width="11.625" style="0" customWidth="1"/>
    <col min="5" max="5" width="16.125" style="0" customWidth="1"/>
    <col min="6" max="6" width="17.875" style="0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4"/>
      <c r="E1" s="4"/>
      <c r="F1" s="5">
        <v>42185</v>
      </c>
      <c r="G1" s="11"/>
      <c r="H1" s="11"/>
      <c r="I1" s="4"/>
      <c r="J1" s="4"/>
      <c r="K1" s="11"/>
      <c r="L1" s="9"/>
    </row>
    <row r="2" spans="1:12" ht="20.25" customHeight="1">
      <c r="A2" s="1" t="s">
        <v>21</v>
      </c>
      <c r="C2" s="4"/>
      <c r="D2" s="4"/>
      <c r="E2" s="4"/>
      <c r="F2" s="4"/>
      <c r="G2" s="11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май!F5</f>
        <v>67020.59</v>
      </c>
      <c r="D5" s="12">
        <v>7524.86</v>
      </c>
      <c r="E5" s="3">
        <v>3483.55</v>
      </c>
      <c r="F5" s="12">
        <f>C5+D5-E5</f>
        <v>71061.9</v>
      </c>
      <c r="G5" s="4"/>
      <c r="H5" s="4" t="s">
        <v>27</v>
      </c>
      <c r="I5" s="11">
        <f>май!I5</f>
        <v>598.2900000000001</v>
      </c>
      <c r="J5" s="9"/>
    </row>
    <row r="6" spans="2:12" ht="12.75">
      <c r="B6" s="2" t="s">
        <v>6</v>
      </c>
      <c r="C6" s="12">
        <f>май!F6</f>
        <v>4319.1900000000005</v>
      </c>
      <c r="D6" s="3">
        <v>0</v>
      </c>
      <c r="E6" s="3">
        <v>0</v>
      </c>
      <c r="F6" s="12">
        <f>C6+D6-E6</f>
        <v>4319.1900000000005</v>
      </c>
      <c r="G6" s="4"/>
      <c r="H6" s="4" t="s">
        <v>49</v>
      </c>
      <c r="I6" s="11">
        <v>907.09</v>
      </c>
      <c r="J6" s="49" t="s">
        <v>51</v>
      </c>
      <c r="K6" s="49"/>
      <c r="L6" s="49"/>
    </row>
    <row r="7" spans="2:12" ht="12.75">
      <c r="B7" s="2" t="s">
        <v>8</v>
      </c>
      <c r="C7" s="3">
        <f>SUM(C5:C6)</f>
        <v>71339.78</v>
      </c>
      <c r="D7" s="12">
        <f>SUM(D5:D6)</f>
        <v>7524.86</v>
      </c>
      <c r="E7" s="12">
        <f>SUM(E5:E6)</f>
        <v>3483.55</v>
      </c>
      <c r="F7" s="12">
        <f>SUM(F5:F6)</f>
        <v>75381.09</v>
      </c>
      <c r="G7" s="4"/>
      <c r="H7" s="4" t="s">
        <v>50</v>
      </c>
      <c r="I7" s="11">
        <f>I5-I6</f>
        <v>-308.79999999999995</v>
      </c>
      <c r="J7" s="49"/>
      <c r="K7" s="49"/>
      <c r="L7" s="49"/>
    </row>
    <row r="8" spans="2:12" ht="15">
      <c r="B8" s="26" t="s">
        <v>23</v>
      </c>
      <c r="C8" s="25">
        <f>май!B21</f>
        <v>-129044.78883599999</v>
      </c>
      <c r="D8" s="4"/>
      <c r="E8" s="4"/>
      <c r="F8" s="4"/>
      <c r="G8" s="11"/>
      <c r="H8" s="11"/>
      <c r="I8" s="4"/>
      <c r="J8" s="4"/>
      <c r="K8" s="11"/>
      <c r="L8" s="9"/>
    </row>
    <row r="9" spans="3:12" ht="12.75">
      <c r="C9" s="4"/>
      <c r="D9" s="4"/>
      <c r="E9" s="4"/>
      <c r="F9" s="4"/>
      <c r="G9" s="11"/>
      <c r="H9" s="11"/>
      <c r="I9" s="4"/>
      <c r="J9" s="4"/>
      <c r="K9" s="11"/>
      <c r="L9" s="9"/>
    </row>
    <row r="10" spans="1:12" ht="12.75">
      <c r="A10" s="41" t="s">
        <v>29</v>
      </c>
      <c r="B10" s="43" t="s">
        <v>9</v>
      </c>
      <c r="C10" s="44"/>
      <c r="D10" s="38" t="s">
        <v>10</v>
      </c>
      <c r="E10" s="40"/>
      <c r="F10" s="40"/>
      <c r="G10" s="39"/>
      <c r="H10" s="38" t="s">
        <v>15</v>
      </c>
      <c r="I10" s="40"/>
      <c r="J10" s="40"/>
      <c r="K10" s="40"/>
      <c r="L10" s="39"/>
    </row>
    <row r="11" spans="1:12" ht="22.5" customHeight="1">
      <c r="A11" s="42"/>
      <c r="B11" s="45"/>
      <c r="C11" s="46"/>
      <c r="D11" s="3" t="s">
        <v>11</v>
      </c>
      <c r="E11" s="3" t="s">
        <v>12</v>
      </c>
      <c r="F11" s="3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3"/>
      <c r="E12" s="3"/>
      <c r="F12" s="3"/>
      <c r="G12" s="12"/>
      <c r="H12" s="12"/>
      <c r="I12" s="3"/>
      <c r="J12" s="3"/>
      <c r="K12" s="12"/>
      <c r="L12" s="8"/>
    </row>
    <row r="13" spans="1:12" ht="12.75">
      <c r="A13" s="2"/>
      <c r="B13" s="20" t="s">
        <v>25</v>
      </c>
      <c r="C13" s="21"/>
      <c r="D13" s="22"/>
      <c r="F13" s="3" t="s">
        <v>28</v>
      </c>
      <c r="G13" s="3"/>
      <c r="H13" s="3"/>
      <c r="I13" s="3"/>
      <c r="J13" s="3"/>
      <c r="K13" s="12"/>
      <c r="L13" s="8"/>
    </row>
    <row r="14" spans="1:12" ht="12.75">
      <c r="A14" s="2"/>
      <c r="B14" s="15" t="s">
        <v>26</v>
      </c>
      <c r="C14" s="15"/>
      <c r="D14" s="12"/>
      <c r="E14" s="18"/>
      <c r="F14" s="16" t="s">
        <v>22</v>
      </c>
      <c r="G14" s="13">
        <v>4358.79</v>
      </c>
      <c r="H14" s="3"/>
      <c r="I14" s="3"/>
      <c r="J14" s="3"/>
      <c r="K14" s="12"/>
      <c r="L14" s="8"/>
    </row>
    <row r="15" spans="1:12" ht="12.75">
      <c r="A15" s="2"/>
      <c r="B15" s="15"/>
      <c r="C15" s="15"/>
      <c r="D15" s="12"/>
      <c r="E15" s="18"/>
      <c r="F15" s="16"/>
      <c r="G15" s="13"/>
      <c r="H15" s="3"/>
      <c r="I15" s="3"/>
      <c r="J15" s="3"/>
      <c r="K15" s="12"/>
      <c r="L15" s="8"/>
    </row>
    <row r="16" spans="1:12" ht="12.75">
      <c r="A16" s="23"/>
      <c r="B16" s="50" t="s">
        <v>52</v>
      </c>
      <c r="C16" s="51"/>
      <c r="D16" s="12"/>
      <c r="E16" s="54" t="s">
        <v>61</v>
      </c>
      <c r="F16" s="55"/>
      <c r="G16" s="16">
        <f>17683.48-I6</f>
        <v>16776.39</v>
      </c>
      <c r="H16" s="3"/>
      <c r="I16" s="3"/>
      <c r="J16" s="3"/>
      <c r="K16" s="19"/>
      <c r="L16" s="17"/>
    </row>
    <row r="17" spans="1:12" ht="12.75">
      <c r="A17" s="2"/>
      <c r="B17" s="52"/>
      <c r="C17" s="53"/>
      <c r="D17" s="12"/>
      <c r="E17" s="18"/>
      <c r="F17" s="16"/>
      <c r="G17" s="13"/>
      <c r="H17" s="3"/>
      <c r="I17" s="3"/>
      <c r="J17" s="3"/>
      <c r="K17" s="16"/>
      <c r="L17" s="14"/>
    </row>
    <row r="18" spans="1:12" ht="12.75">
      <c r="A18" s="2"/>
      <c r="B18" s="2"/>
      <c r="C18" s="3"/>
      <c r="D18" s="3"/>
      <c r="E18" s="3"/>
      <c r="F18" s="3"/>
      <c r="G18" s="12"/>
      <c r="H18" s="12"/>
      <c r="I18" s="3"/>
      <c r="J18" s="3"/>
      <c r="K18" s="12"/>
      <c r="L18" s="8"/>
    </row>
    <row r="19" spans="1:12" ht="12.75">
      <c r="A19" s="2"/>
      <c r="B19" s="38" t="s">
        <v>53</v>
      </c>
      <c r="C19" s="39"/>
      <c r="D19" s="3"/>
      <c r="E19" s="3"/>
      <c r="F19" s="13" t="s">
        <v>48</v>
      </c>
      <c r="G19" s="16">
        <v>1928.66</v>
      </c>
      <c r="H19" s="12"/>
      <c r="I19" s="3"/>
      <c r="J19" s="3"/>
      <c r="K19" s="12"/>
      <c r="L19" s="8"/>
    </row>
    <row r="20" spans="1:12" ht="12.75">
      <c r="A20" s="2"/>
      <c r="B20" s="2"/>
      <c r="C20" s="3"/>
      <c r="D20" s="3"/>
      <c r="E20" s="3"/>
      <c r="F20" s="3"/>
      <c r="G20" s="12"/>
      <c r="H20" s="12"/>
      <c r="I20" s="3"/>
      <c r="J20" s="3"/>
      <c r="K20" s="12"/>
      <c r="L20" s="8"/>
    </row>
    <row r="22" spans="1:2" ht="15">
      <c r="A22" s="24" t="s">
        <v>24</v>
      </c>
      <c r="B22" s="25">
        <f>G14+G16+G19</f>
        <v>23063.84</v>
      </c>
    </row>
    <row r="23" spans="1:2" ht="15">
      <c r="A23" s="24" t="s">
        <v>23</v>
      </c>
      <c r="B23" s="25">
        <f>E7+C8-B22</f>
        <v>-148625.078836</v>
      </c>
    </row>
  </sheetData>
  <sheetProtection/>
  <mergeCells count="8">
    <mergeCell ref="B19:C19"/>
    <mergeCell ref="H10:L10"/>
    <mergeCell ref="A10:A11"/>
    <mergeCell ref="B10:C11"/>
    <mergeCell ref="D10:G10"/>
    <mergeCell ref="J6:L7"/>
    <mergeCell ref="B16:C17"/>
    <mergeCell ref="E16:F1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scale="7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I6" sqref="I6"/>
    </sheetView>
  </sheetViews>
  <sheetFormatPr defaultColWidth="9.00390625" defaultRowHeight="12.75"/>
  <cols>
    <col min="1" max="1" width="17.25390625" style="0" customWidth="1"/>
    <col min="2" max="2" width="15.125" style="0" customWidth="1"/>
    <col min="3" max="3" width="14.375" style="0" customWidth="1"/>
    <col min="4" max="4" width="11.625" style="0" customWidth="1"/>
    <col min="5" max="5" width="16.125" style="0" customWidth="1"/>
    <col min="6" max="6" width="17.875" style="0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4"/>
      <c r="E1" s="4"/>
      <c r="F1" s="5">
        <v>42215</v>
      </c>
      <c r="G1" s="11"/>
      <c r="H1" s="11"/>
      <c r="I1" s="4"/>
      <c r="J1" s="4"/>
      <c r="K1" s="11"/>
      <c r="L1" s="9"/>
    </row>
    <row r="2" spans="1:12" ht="20.25" customHeight="1">
      <c r="A2" s="1" t="s">
        <v>21</v>
      </c>
      <c r="C2" s="4"/>
      <c r="D2" s="4"/>
      <c r="E2" s="4"/>
      <c r="F2" s="4"/>
      <c r="G2" s="11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июнь!F5</f>
        <v>71061.9</v>
      </c>
      <c r="D5" s="12">
        <v>7524.86</v>
      </c>
      <c r="E5" s="3">
        <v>3522.34</v>
      </c>
      <c r="F5" s="12">
        <f>C5+D5-E5</f>
        <v>75064.42</v>
      </c>
      <c r="G5" s="4"/>
      <c r="H5" s="4" t="s">
        <v>27</v>
      </c>
      <c r="I5" s="11">
        <f>июнь!I7</f>
        <v>-308.79999999999995</v>
      </c>
      <c r="J5" s="9"/>
    </row>
    <row r="6" spans="2:10" ht="12.75">
      <c r="B6" s="2" t="s">
        <v>6</v>
      </c>
      <c r="C6" s="12">
        <f>июнь!F6</f>
        <v>4319.1900000000005</v>
      </c>
      <c r="D6" s="3">
        <v>0</v>
      </c>
      <c r="E6" s="3">
        <v>0.04</v>
      </c>
      <c r="F6" s="12">
        <f>C6+D6-E6</f>
        <v>4319.150000000001</v>
      </c>
      <c r="G6" s="4"/>
      <c r="H6" s="4"/>
      <c r="I6" s="11"/>
      <c r="J6" s="9"/>
    </row>
    <row r="7" spans="2:10" ht="12.75">
      <c r="B7" s="2" t="s">
        <v>8</v>
      </c>
      <c r="C7" s="3">
        <f>SUM(C5:C6)</f>
        <v>75381.09</v>
      </c>
      <c r="D7" s="12">
        <f>SUM(D5:D6)</f>
        <v>7524.86</v>
      </c>
      <c r="E7" s="12">
        <f>SUM(E5:E6)</f>
        <v>3522.38</v>
      </c>
      <c r="F7" s="12">
        <f>SUM(F5:F6)</f>
        <v>79383.56999999999</v>
      </c>
      <c r="G7" s="4"/>
      <c r="H7" s="4"/>
      <c r="I7" s="11"/>
      <c r="J7" s="9"/>
    </row>
    <row r="8" spans="2:12" ht="15">
      <c r="B8" s="26" t="s">
        <v>23</v>
      </c>
      <c r="C8" s="25">
        <f>июнь!B23</f>
        <v>-148625.078836</v>
      </c>
      <c r="D8" s="4"/>
      <c r="E8" s="4"/>
      <c r="F8" s="4"/>
      <c r="G8" s="11"/>
      <c r="H8" s="11"/>
      <c r="I8" s="4"/>
      <c r="J8" s="4"/>
      <c r="K8" s="11"/>
      <c r="L8" s="9"/>
    </row>
    <row r="9" spans="3:12" ht="12.75">
      <c r="C9" s="4"/>
      <c r="D9" s="4"/>
      <c r="E9" s="4"/>
      <c r="F9" s="4"/>
      <c r="G9" s="11"/>
      <c r="H9" s="11"/>
      <c r="I9" s="4"/>
      <c r="J9" s="4"/>
      <c r="K9" s="11"/>
      <c r="L9" s="9"/>
    </row>
    <row r="10" spans="1:12" ht="12.75">
      <c r="A10" s="41" t="s">
        <v>29</v>
      </c>
      <c r="B10" s="43" t="s">
        <v>9</v>
      </c>
      <c r="C10" s="44"/>
      <c r="D10" s="38" t="s">
        <v>10</v>
      </c>
      <c r="E10" s="40"/>
      <c r="F10" s="40"/>
      <c r="G10" s="39"/>
      <c r="H10" s="38" t="s">
        <v>15</v>
      </c>
      <c r="I10" s="40"/>
      <c r="J10" s="40"/>
      <c r="K10" s="40"/>
      <c r="L10" s="39"/>
    </row>
    <row r="11" spans="1:12" ht="22.5" customHeight="1">
      <c r="A11" s="42"/>
      <c r="B11" s="45"/>
      <c r="C11" s="46"/>
      <c r="D11" s="3" t="s">
        <v>11</v>
      </c>
      <c r="E11" s="3" t="s">
        <v>12</v>
      </c>
      <c r="F11" s="3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3"/>
      <c r="E12" s="3"/>
      <c r="F12" s="3"/>
      <c r="G12" s="12"/>
      <c r="H12" s="12"/>
      <c r="I12" s="3"/>
      <c r="J12" s="3"/>
      <c r="K12" s="12"/>
      <c r="L12" s="8"/>
    </row>
    <row r="13" spans="1:12" ht="12.75">
      <c r="A13" s="2"/>
      <c r="B13" s="20" t="s">
        <v>25</v>
      </c>
      <c r="C13" s="21"/>
      <c r="D13" s="22"/>
      <c r="F13" s="3" t="s">
        <v>28</v>
      </c>
      <c r="G13" s="3"/>
      <c r="H13" s="3"/>
      <c r="I13" s="3"/>
      <c r="J13" s="3"/>
      <c r="K13" s="12"/>
      <c r="L13" s="8"/>
    </row>
    <row r="14" spans="1:12" ht="12.75">
      <c r="A14" s="2"/>
      <c r="B14" s="15" t="s">
        <v>26</v>
      </c>
      <c r="C14" s="15"/>
      <c r="D14" s="12"/>
      <c r="E14" s="18"/>
      <c r="F14" s="16" t="s">
        <v>22</v>
      </c>
      <c r="G14" s="13">
        <v>4358.79</v>
      </c>
      <c r="H14" s="3"/>
      <c r="I14" s="3"/>
      <c r="J14" s="3"/>
      <c r="K14" s="12"/>
      <c r="L14" s="8"/>
    </row>
    <row r="15" spans="1:12" ht="12.75">
      <c r="A15" s="2"/>
      <c r="B15" s="15"/>
      <c r="C15" s="15"/>
      <c r="D15" s="12"/>
      <c r="E15" s="18"/>
      <c r="F15" s="16"/>
      <c r="G15" s="13"/>
      <c r="H15" s="3"/>
      <c r="I15" s="3"/>
      <c r="J15" s="3"/>
      <c r="K15" s="12"/>
      <c r="L15" s="8"/>
    </row>
    <row r="16" spans="1:12" ht="12.75">
      <c r="A16" s="23"/>
      <c r="B16" s="47" t="s">
        <v>54</v>
      </c>
      <c r="C16" s="48"/>
      <c r="D16" s="12"/>
      <c r="E16" s="18"/>
      <c r="F16" s="16" t="s">
        <v>55</v>
      </c>
      <c r="G16" s="16">
        <v>2927</v>
      </c>
      <c r="H16" s="3"/>
      <c r="I16" s="3"/>
      <c r="J16" s="3"/>
      <c r="K16" s="19"/>
      <c r="L16" s="17"/>
    </row>
    <row r="17" spans="1:12" ht="12.75">
      <c r="A17" s="2"/>
      <c r="B17" s="15"/>
      <c r="C17" s="15"/>
      <c r="D17" s="12"/>
      <c r="E17" s="18"/>
      <c r="F17" s="16"/>
      <c r="G17" s="13"/>
      <c r="H17" s="3"/>
      <c r="I17" s="3"/>
      <c r="J17" s="3"/>
      <c r="K17" s="16"/>
      <c r="L17" s="14"/>
    </row>
    <row r="18" spans="1:12" ht="12.75">
      <c r="A18" s="2"/>
      <c r="B18" s="2"/>
      <c r="C18" s="3"/>
      <c r="D18" s="3"/>
      <c r="E18" s="3"/>
      <c r="F18" s="3"/>
      <c r="G18" s="12"/>
      <c r="H18" s="12"/>
      <c r="I18" s="3"/>
      <c r="J18" s="3"/>
      <c r="K18" s="12"/>
      <c r="L18" s="8"/>
    </row>
    <row r="20" spans="1:2" ht="15">
      <c r="A20" s="24" t="s">
        <v>24</v>
      </c>
      <c r="B20" s="25">
        <f>G14+G16</f>
        <v>7285.79</v>
      </c>
    </row>
    <row r="21" spans="1:2" ht="15">
      <c r="A21" s="24" t="s">
        <v>23</v>
      </c>
      <c r="B21" s="25">
        <f>E7+C8-B20</f>
        <v>-152388.488836</v>
      </c>
    </row>
  </sheetData>
  <sheetProtection/>
  <mergeCells count="5">
    <mergeCell ref="H10:L10"/>
    <mergeCell ref="A10:A11"/>
    <mergeCell ref="B10:C11"/>
    <mergeCell ref="D10:G10"/>
    <mergeCell ref="B16:C16"/>
  </mergeCells>
  <printOptions/>
  <pageMargins left="0.75" right="0.75" top="1" bottom="1" header="0.5" footer="0.5"/>
  <pageSetup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2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17.25390625" style="0" customWidth="1"/>
    <col min="2" max="2" width="15.125" style="0" customWidth="1"/>
    <col min="3" max="3" width="14.375" style="0" customWidth="1"/>
    <col min="4" max="4" width="11.625" style="0" customWidth="1"/>
    <col min="5" max="5" width="16.125" style="0" customWidth="1"/>
    <col min="6" max="6" width="17.875" style="0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4"/>
      <c r="E1" s="4"/>
      <c r="F1" s="5">
        <v>42246</v>
      </c>
      <c r="G1" s="11"/>
      <c r="H1" s="11"/>
      <c r="I1" s="4"/>
      <c r="J1" s="4"/>
      <c r="K1" s="11"/>
      <c r="L1" s="9"/>
    </row>
    <row r="2" spans="1:12" ht="20.25" customHeight="1">
      <c r="A2" s="1" t="s">
        <v>21</v>
      </c>
      <c r="C2" s="4"/>
      <c r="D2" s="4"/>
      <c r="E2" s="4"/>
      <c r="F2" s="4"/>
      <c r="G2" s="11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июль!F5</f>
        <v>75064.42</v>
      </c>
      <c r="D5" s="12">
        <v>7524.86</v>
      </c>
      <c r="E5" s="3">
        <v>10447.39</v>
      </c>
      <c r="F5" s="12">
        <f>C5+D5-E5</f>
        <v>72141.89</v>
      </c>
      <c r="G5" s="4"/>
      <c r="H5" s="4" t="s">
        <v>27</v>
      </c>
      <c r="I5" s="11">
        <f>июль!I5+308.8</f>
        <v>0</v>
      </c>
      <c r="J5" s="9"/>
    </row>
    <row r="6" spans="2:10" ht="12.75">
      <c r="B6" s="2" t="s">
        <v>6</v>
      </c>
      <c r="C6" s="12">
        <f>июль!F6</f>
        <v>4319.150000000001</v>
      </c>
      <c r="D6" s="3">
        <v>0</v>
      </c>
      <c r="E6" s="3">
        <v>0.06</v>
      </c>
      <c r="F6" s="12">
        <f>C6+D6-E6</f>
        <v>4319.09</v>
      </c>
      <c r="G6" s="4"/>
      <c r="H6" s="4"/>
      <c r="I6" s="11"/>
      <c r="J6" s="9"/>
    </row>
    <row r="7" spans="2:10" ht="12.75">
      <c r="B7" s="2" t="s">
        <v>8</v>
      </c>
      <c r="C7" s="3">
        <f>SUM(C5:C6)</f>
        <v>79383.56999999999</v>
      </c>
      <c r="D7" s="12">
        <f>SUM(D5:D6)</f>
        <v>7524.86</v>
      </c>
      <c r="E7" s="12">
        <f>SUM(E5:E6)</f>
        <v>10447.449999999999</v>
      </c>
      <c r="F7" s="12">
        <f>SUM(F5:F6)</f>
        <v>76460.98</v>
      </c>
      <c r="G7" s="4"/>
      <c r="H7" s="4"/>
      <c r="I7" s="11"/>
      <c r="J7" s="9"/>
    </row>
    <row r="8" spans="2:12" ht="15">
      <c r="B8" s="26" t="s">
        <v>23</v>
      </c>
      <c r="C8" s="25">
        <f>июль!B21</f>
        <v>-152388.488836</v>
      </c>
      <c r="D8" s="4"/>
      <c r="E8" s="4"/>
      <c r="F8" s="4"/>
      <c r="G8" s="11"/>
      <c r="H8" s="11"/>
      <c r="I8" s="4"/>
      <c r="J8" s="4"/>
      <c r="K8" s="11"/>
      <c r="L8" s="9"/>
    </row>
    <row r="9" spans="3:12" ht="12.75">
      <c r="C9" s="4"/>
      <c r="D9" s="4"/>
      <c r="E9" s="4"/>
      <c r="F9" s="4"/>
      <c r="G9" s="11"/>
      <c r="H9" s="11"/>
      <c r="I9" s="4"/>
      <c r="J9" s="4"/>
      <c r="K9" s="11"/>
      <c r="L9" s="9"/>
    </row>
    <row r="10" spans="1:12" ht="12.75">
      <c r="A10" s="41" t="s">
        <v>29</v>
      </c>
      <c r="B10" s="43" t="s">
        <v>9</v>
      </c>
      <c r="C10" s="44"/>
      <c r="D10" s="38" t="s">
        <v>10</v>
      </c>
      <c r="E10" s="40"/>
      <c r="F10" s="40"/>
      <c r="G10" s="39"/>
      <c r="H10" s="38" t="s">
        <v>15</v>
      </c>
      <c r="I10" s="40"/>
      <c r="J10" s="40"/>
      <c r="K10" s="40"/>
      <c r="L10" s="39"/>
    </row>
    <row r="11" spans="1:12" ht="22.5" customHeight="1">
      <c r="A11" s="42"/>
      <c r="B11" s="45"/>
      <c r="C11" s="46"/>
      <c r="D11" s="3" t="s">
        <v>11</v>
      </c>
      <c r="E11" s="3" t="s">
        <v>12</v>
      </c>
      <c r="F11" s="3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3"/>
      <c r="E12" s="3"/>
      <c r="F12" s="3"/>
      <c r="G12" s="12"/>
      <c r="H12" s="12"/>
      <c r="I12" s="3"/>
      <c r="J12" s="3"/>
      <c r="K12" s="12"/>
      <c r="L12" s="8"/>
    </row>
    <row r="13" spans="1:12" ht="12.75">
      <c r="A13" s="2"/>
      <c r="B13" s="20" t="s">
        <v>25</v>
      </c>
      <c r="C13" s="21"/>
      <c r="D13" s="22"/>
      <c r="F13" s="3" t="s">
        <v>28</v>
      </c>
      <c r="G13" s="3"/>
      <c r="H13" s="3"/>
      <c r="I13" s="3"/>
      <c r="J13" s="3"/>
      <c r="K13" s="12"/>
      <c r="L13" s="8"/>
    </row>
    <row r="14" spans="1:12" ht="12.75">
      <c r="A14" s="2"/>
      <c r="B14" s="15" t="s">
        <v>26</v>
      </c>
      <c r="C14" s="15"/>
      <c r="D14" s="12"/>
      <c r="E14" s="18"/>
      <c r="F14" s="16" t="s">
        <v>22</v>
      </c>
      <c r="G14" s="13">
        <v>4358.79</v>
      </c>
      <c r="H14" s="3"/>
      <c r="I14" s="3"/>
      <c r="J14" s="3"/>
      <c r="K14" s="12"/>
      <c r="L14" s="8"/>
    </row>
    <row r="15" spans="1:12" ht="12.75">
      <c r="A15" s="2"/>
      <c r="B15" s="15"/>
      <c r="C15" s="15"/>
      <c r="D15" s="12"/>
      <c r="E15" s="18"/>
      <c r="F15" s="16"/>
      <c r="G15" s="13"/>
      <c r="H15" s="3"/>
      <c r="I15" s="3"/>
      <c r="J15" s="3"/>
      <c r="K15" s="12"/>
      <c r="L15" s="8"/>
    </row>
    <row r="16" spans="1:12" ht="12.75">
      <c r="A16" s="23"/>
      <c r="B16" s="47" t="s">
        <v>56</v>
      </c>
      <c r="C16" s="48"/>
      <c r="D16" s="12"/>
      <c r="E16" s="18"/>
      <c r="F16" s="16"/>
      <c r="G16" s="16"/>
      <c r="H16" s="3"/>
      <c r="I16" s="3"/>
      <c r="J16" s="3"/>
      <c r="K16" s="19"/>
      <c r="L16" s="17"/>
    </row>
    <row r="17" spans="1:12" ht="12.75">
      <c r="A17" s="23"/>
      <c r="B17" s="47" t="s">
        <v>57</v>
      </c>
      <c r="C17" s="48"/>
      <c r="D17" s="12"/>
      <c r="E17" s="18"/>
      <c r="F17" s="16" t="s">
        <v>48</v>
      </c>
      <c r="G17" s="16">
        <v>2100.2</v>
      </c>
      <c r="H17" s="3"/>
      <c r="I17" s="3"/>
      <c r="J17" s="3"/>
      <c r="K17" s="19"/>
      <c r="L17" s="17"/>
    </row>
    <row r="18" spans="1:12" ht="12.75">
      <c r="A18" s="2"/>
      <c r="B18" s="15"/>
      <c r="C18" s="15"/>
      <c r="D18" s="12"/>
      <c r="E18" s="18"/>
      <c r="F18" s="16"/>
      <c r="G18" s="13"/>
      <c r="H18" s="3"/>
      <c r="I18" s="3"/>
      <c r="J18" s="3"/>
      <c r="K18" s="16"/>
      <c r="L18" s="14"/>
    </row>
    <row r="19" spans="1:12" ht="12.75">
      <c r="A19" s="2"/>
      <c r="B19" s="2"/>
      <c r="C19" s="3"/>
      <c r="D19" s="3"/>
      <c r="E19" s="3"/>
      <c r="F19" s="3"/>
      <c r="G19" s="12"/>
      <c r="H19" s="12"/>
      <c r="I19" s="3"/>
      <c r="J19" s="3"/>
      <c r="K19" s="12"/>
      <c r="L19" s="8"/>
    </row>
    <row r="21" spans="1:2" ht="15">
      <c r="A21" s="24" t="s">
        <v>24</v>
      </c>
      <c r="B21" s="25">
        <f>G14+G17</f>
        <v>6458.99</v>
      </c>
    </row>
    <row r="22" spans="1:2" ht="15">
      <c r="A22" s="24" t="s">
        <v>23</v>
      </c>
      <c r="B22" s="25">
        <f>E7+C8-B21</f>
        <v>-148400.02883599998</v>
      </c>
    </row>
  </sheetData>
  <sheetProtection/>
  <mergeCells count="6">
    <mergeCell ref="H10:L10"/>
    <mergeCell ref="A10:A11"/>
    <mergeCell ref="B10:C11"/>
    <mergeCell ref="D10:G10"/>
    <mergeCell ref="B16:C16"/>
    <mergeCell ref="B17:C17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B21" sqref="B21"/>
    </sheetView>
  </sheetViews>
  <sheetFormatPr defaultColWidth="9.00390625" defaultRowHeight="12.75"/>
  <cols>
    <col min="1" max="1" width="17.25390625" style="0" customWidth="1"/>
    <col min="2" max="2" width="15.125" style="0" customWidth="1"/>
    <col min="3" max="3" width="14.375" style="0" customWidth="1"/>
    <col min="4" max="4" width="11.625" style="0" customWidth="1"/>
    <col min="5" max="5" width="16.125" style="0" customWidth="1"/>
    <col min="6" max="6" width="17.875" style="0" customWidth="1"/>
    <col min="7" max="7" width="16.75390625" style="9" customWidth="1"/>
    <col min="8" max="8" width="17.125" style="9" customWidth="1"/>
    <col min="10" max="10" width="11.125" style="0" customWidth="1"/>
    <col min="11" max="11" width="11.75390625" style="0" customWidth="1"/>
    <col min="12" max="12" width="14.75390625" style="0" customWidth="1"/>
  </cols>
  <sheetData>
    <row r="1" spans="1:12" ht="20.25" customHeight="1">
      <c r="A1" s="1"/>
      <c r="C1" s="4"/>
      <c r="D1" s="4"/>
      <c r="E1" s="4"/>
      <c r="F1" s="5">
        <v>42277</v>
      </c>
      <c r="G1" s="11"/>
      <c r="H1" s="11"/>
      <c r="I1" s="4"/>
      <c r="J1" s="4"/>
      <c r="K1" s="11"/>
      <c r="L1" s="9"/>
    </row>
    <row r="2" spans="1:12" ht="20.25" customHeight="1">
      <c r="A2" s="1" t="s">
        <v>21</v>
      </c>
      <c r="C2" s="4"/>
      <c r="D2" s="4"/>
      <c r="E2" s="4"/>
      <c r="F2" s="4"/>
      <c r="G2" s="11"/>
      <c r="H2" s="11"/>
      <c r="I2" s="4"/>
      <c r="J2" s="4"/>
      <c r="K2" s="11"/>
      <c r="L2" s="9"/>
    </row>
    <row r="3" spans="3:10" ht="12.75">
      <c r="C3" s="3" t="s">
        <v>0</v>
      </c>
      <c r="D3" s="3" t="s">
        <v>1</v>
      </c>
      <c r="E3" s="3" t="s">
        <v>2</v>
      </c>
      <c r="F3" s="10" t="s">
        <v>3</v>
      </c>
      <c r="G3" s="4"/>
      <c r="H3" s="4"/>
      <c r="I3" s="11"/>
      <c r="J3" s="9"/>
    </row>
    <row r="4" spans="3:10" ht="12.75">
      <c r="C4" s="3" t="s">
        <v>4</v>
      </c>
      <c r="D4" s="3"/>
      <c r="E4" s="3"/>
      <c r="F4" s="10" t="s">
        <v>4</v>
      </c>
      <c r="G4" s="4"/>
      <c r="H4" s="4"/>
      <c r="I4" s="11"/>
      <c r="J4" s="9"/>
    </row>
    <row r="5" spans="1:10" ht="12.75">
      <c r="A5" s="2" t="s">
        <v>5</v>
      </c>
      <c r="B5" s="2" t="s">
        <v>7</v>
      </c>
      <c r="C5" s="12">
        <f>август!F5</f>
        <v>72141.89</v>
      </c>
      <c r="D5" s="12">
        <v>8098.3</v>
      </c>
      <c r="E5" s="3">
        <v>4797.01</v>
      </c>
      <c r="F5" s="12">
        <f>C5+D5-E5</f>
        <v>75443.18000000001</v>
      </c>
      <c r="G5" s="4"/>
      <c r="H5" s="4" t="s">
        <v>27</v>
      </c>
      <c r="I5" s="11">
        <f>август!I5+0</f>
        <v>0</v>
      </c>
      <c r="J5" s="9"/>
    </row>
    <row r="6" spans="2:10" ht="12.75">
      <c r="B6" s="2" t="s">
        <v>6</v>
      </c>
      <c r="C6" s="12">
        <f>август!F6</f>
        <v>4319.09</v>
      </c>
      <c r="D6" s="12">
        <v>0</v>
      </c>
      <c r="E6" s="12">
        <v>0</v>
      </c>
      <c r="F6" s="12">
        <f>C6+D6-E6</f>
        <v>4319.09</v>
      </c>
      <c r="G6" s="4"/>
      <c r="H6" s="4"/>
      <c r="I6" s="11"/>
      <c r="J6" s="9"/>
    </row>
    <row r="7" spans="2:10" ht="12.75">
      <c r="B7" s="2" t="s">
        <v>8</v>
      </c>
      <c r="C7" s="3">
        <f>SUM(C5:C6)</f>
        <v>76460.98</v>
      </c>
      <c r="D7" s="12">
        <f>SUM(D5:D6)</f>
        <v>8098.3</v>
      </c>
      <c r="E7" s="12">
        <f>SUM(E5:E6)</f>
        <v>4797.01</v>
      </c>
      <c r="F7" s="12">
        <f>SUM(F5:F6)</f>
        <v>79762.27</v>
      </c>
      <c r="G7" s="4"/>
      <c r="H7" s="4"/>
      <c r="I7" s="11"/>
      <c r="J7" s="9"/>
    </row>
    <row r="8" spans="2:12" ht="15">
      <c r="B8" s="26" t="s">
        <v>23</v>
      </c>
      <c r="C8" s="25">
        <f>август!B22</f>
        <v>-148400.02883599998</v>
      </c>
      <c r="D8" s="4"/>
      <c r="E8" s="4"/>
      <c r="F8" s="4"/>
      <c r="G8" s="11"/>
      <c r="H8" s="11"/>
      <c r="I8" s="4"/>
      <c r="J8" s="4"/>
      <c r="K8" s="11"/>
      <c r="L8" s="9"/>
    </row>
    <row r="9" spans="3:12" ht="12.75">
      <c r="C9" s="4"/>
      <c r="D9" s="4"/>
      <c r="E9" s="4"/>
      <c r="F9" s="4"/>
      <c r="G9" s="11"/>
      <c r="H9" s="11"/>
      <c r="I9" s="4"/>
      <c r="J9" s="4"/>
      <c r="K9" s="11"/>
      <c r="L9" s="9"/>
    </row>
    <row r="10" spans="1:12" ht="12.75">
      <c r="A10" s="41" t="s">
        <v>29</v>
      </c>
      <c r="B10" s="43" t="s">
        <v>9</v>
      </c>
      <c r="C10" s="44"/>
      <c r="D10" s="38" t="s">
        <v>10</v>
      </c>
      <c r="E10" s="40"/>
      <c r="F10" s="40"/>
      <c r="G10" s="39"/>
      <c r="H10" s="38" t="s">
        <v>15</v>
      </c>
      <c r="I10" s="40"/>
      <c r="J10" s="40"/>
      <c r="K10" s="40"/>
      <c r="L10" s="39"/>
    </row>
    <row r="11" spans="1:12" ht="22.5" customHeight="1">
      <c r="A11" s="42"/>
      <c r="B11" s="45"/>
      <c r="C11" s="46"/>
      <c r="D11" s="3" t="s">
        <v>11</v>
      </c>
      <c r="E11" s="3" t="s">
        <v>12</v>
      </c>
      <c r="F11" s="3" t="s">
        <v>13</v>
      </c>
      <c r="G11" s="12" t="s">
        <v>14</v>
      </c>
      <c r="H11" s="12" t="s">
        <v>16</v>
      </c>
      <c r="I11" s="6" t="s">
        <v>17</v>
      </c>
      <c r="J11" s="6" t="s">
        <v>18</v>
      </c>
      <c r="K11" s="10" t="s">
        <v>19</v>
      </c>
      <c r="L11" s="10" t="s">
        <v>20</v>
      </c>
    </row>
    <row r="12" spans="1:12" ht="12.75">
      <c r="A12" s="2"/>
      <c r="B12" s="7"/>
      <c r="C12" s="3"/>
      <c r="D12" s="3"/>
      <c r="E12" s="3"/>
      <c r="F12" s="3"/>
      <c r="G12" s="12"/>
      <c r="H12" s="12"/>
      <c r="I12" s="3"/>
      <c r="J12" s="3"/>
      <c r="K12" s="12"/>
      <c r="L12" s="8"/>
    </row>
    <row r="13" spans="1:12" ht="12.75">
      <c r="A13" s="2"/>
      <c r="B13" s="20" t="s">
        <v>25</v>
      </c>
      <c r="C13" s="21"/>
      <c r="D13" s="22"/>
      <c r="F13" s="3" t="s">
        <v>58</v>
      </c>
      <c r="G13" s="3"/>
      <c r="H13" s="3"/>
      <c r="I13" s="3"/>
      <c r="J13" s="3"/>
      <c r="K13" s="12"/>
      <c r="L13" s="8"/>
    </row>
    <row r="14" spans="1:12" ht="12.75">
      <c r="A14" s="2"/>
      <c r="B14" s="15" t="s">
        <v>26</v>
      </c>
      <c r="C14" s="15"/>
      <c r="D14" s="12"/>
      <c r="E14" s="18"/>
      <c r="F14" s="16" t="s">
        <v>22</v>
      </c>
      <c r="G14" s="13">
        <f>509.8*9.2</f>
        <v>4690.16</v>
      </c>
      <c r="H14" s="3"/>
      <c r="I14" s="3"/>
      <c r="J14" s="3"/>
      <c r="K14" s="12"/>
      <c r="L14" s="8"/>
    </row>
    <row r="15" spans="1:12" ht="12.75">
      <c r="A15" s="2"/>
      <c r="B15" s="15"/>
      <c r="C15" s="15"/>
      <c r="D15" s="12"/>
      <c r="E15" s="18"/>
      <c r="F15" s="16"/>
      <c r="G15" s="13"/>
      <c r="H15" s="3"/>
      <c r="I15" s="3"/>
      <c r="J15" s="3"/>
      <c r="K15" s="12"/>
      <c r="L15" s="8"/>
    </row>
    <row r="16" spans="1:12" ht="12.75">
      <c r="A16" s="23"/>
      <c r="B16" s="50" t="s">
        <v>59</v>
      </c>
      <c r="C16" s="51"/>
      <c r="D16" s="12"/>
      <c r="E16" s="18"/>
      <c r="F16" s="16"/>
      <c r="G16" s="16"/>
      <c r="H16" s="3"/>
      <c r="I16" s="3"/>
      <c r="J16" s="3"/>
      <c r="K16" s="19"/>
      <c r="L16" s="17"/>
    </row>
    <row r="17" spans="1:12" ht="12.75">
      <c r="A17" s="2"/>
      <c r="B17" s="52"/>
      <c r="C17" s="53"/>
      <c r="D17" s="12"/>
      <c r="E17" s="12" t="s">
        <v>48</v>
      </c>
      <c r="F17" s="16"/>
      <c r="G17" s="13">
        <v>1949.14</v>
      </c>
      <c r="H17" s="3"/>
      <c r="I17" s="3"/>
      <c r="J17" s="3"/>
      <c r="K17" s="16"/>
      <c r="L17" s="14"/>
    </row>
    <row r="18" spans="1:12" ht="12.75">
      <c r="A18" s="2"/>
      <c r="B18" s="2"/>
      <c r="C18" s="3"/>
      <c r="D18" s="3"/>
      <c r="E18" s="3"/>
      <c r="F18" s="3"/>
      <c r="G18" s="12"/>
      <c r="H18" s="12"/>
      <c r="I18" s="3"/>
      <c r="J18" s="3"/>
      <c r="K18" s="12"/>
      <c r="L18" s="8"/>
    </row>
    <row r="20" spans="1:2" ht="15">
      <c r="A20" s="24" t="s">
        <v>24</v>
      </c>
      <c r="B20" s="25">
        <f>G14+G17</f>
        <v>6639.3</v>
      </c>
    </row>
    <row r="21" spans="1:2" ht="15">
      <c r="A21" s="24" t="s">
        <v>23</v>
      </c>
      <c r="B21" s="25">
        <f>E7+C8-B20</f>
        <v>-150242.31883599996</v>
      </c>
    </row>
  </sheetData>
  <sheetProtection/>
  <mergeCells count="5">
    <mergeCell ref="H10:L10"/>
    <mergeCell ref="A10:A11"/>
    <mergeCell ref="B10:C11"/>
    <mergeCell ref="D10:G10"/>
    <mergeCell ref="B16:C17"/>
  </mergeCells>
  <printOptions/>
  <pageMargins left="0.35433070866141736" right="0.35433070866141736" top="0.984251968503937" bottom="0.98425196850393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User</cp:lastModifiedBy>
  <cp:lastPrinted>2015-11-30T01:53:24Z</cp:lastPrinted>
  <dcterms:created xsi:type="dcterms:W3CDTF">2008-11-05T05:36:25Z</dcterms:created>
  <dcterms:modified xsi:type="dcterms:W3CDTF">2016-02-03T04:10:52Z</dcterms:modified>
  <cp:category/>
  <cp:version/>
  <cp:contentType/>
  <cp:contentStatus/>
</cp:coreProperties>
</file>