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Электроуслуги" sheetId="1" r:id="rId1"/>
    <sheet name="Сантех.услуги" sheetId="2" r:id="rId2"/>
    <sheet name="Лист1" sheetId="3" r:id="rId3"/>
  </sheets>
  <definedNames>
    <definedName name="_xlnm.Print_Area" localSheetId="1">'Сантех.услуги'!$A$1:$X$121</definedName>
    <definedName name="_xlnm.Print_Area" localSheetId="0">'Электроуслуги'!$A$1:$X$84</definedName>
  </definedNames>
  <calcPr fullCalcOnLoad="1"/>
</workbook>
</file>

<file path=xl/sharedStrings.xml><?xml version="1.0" encoding="utf-8"?>
<sst xmlns="http://schemas.openxmlformats.org/spreadsheetml/2006/main" count="255" uniqueCount="204">
  <si>
    <t>№</t>
  </si>
  <si>
    <t>руб.</t>
  </si>
  <si>
    <t>Установка эл.счетчика</t>
  </si>
  <si>
    <t>Демонтаж  эл.счетчика</t>
  </si>
  <si>
    <t>Утверждаю :</t>
  </si>
  <si>
    <t>Рентабельность 50% от ЗП</t>
  </si>
  <si>
    <t>гр.6*0,5</t>
  </si>
  <si>
    <t>гр.6+7+8+9</t>
  </si>
  <si>
    <t>%</t>
  </si>
  <si>
    <t>1 шт.</t>
  </si>
  <si>
    <t>Временная заделка свищей, трещин на стояках (хомуты)</t>
  </si>
  <si>
    <t>Налог,6%</t>
  </si>
  <si>
    <t>З/пл</t>
  </si>
  <si>
    <t>электрик</t>
  </si>
  <si>
    <t>сантехник</t>
  </si>
  <si>
    <t>Часовая ставка</t>
  </si>
  <si>
    <t>электри</t>
  </si>
  <si>
    <t>сл-сант</t>
  </si>
  <si>
    <t>Смена водоразборного крана</t>
  </si>
  <si>
    <t>Смена вентиля</t>
  </si>
  <si>
    <t>-шарового крана</t>
  </si>
  <si>
    <t>-поплавка</t>
  </si>
  <si>
    <t>-запорной арматуры</t>
  </si>
  <si>
    <t>Укрепление расшатанного унитаза</t>
  </si>
  <si>
    <t>http://bestpravo.ru/sssr/gn-praktika/d8o/page-2.htm</t>
  </si>
  <si>
    <t>Прочие, 10% от прямых затрат</t>
  </si>
  <si>
    <t>Ед.изм.</t>
  </si>
  <si>
    <t>Накладные расходы</t>
  </si>
  <si>
    <t>Норма времни</t>
  </si>
  <si>
    <t>Наименование работ</t>
  </si>
  <si>
    <t>Стоимость услуги</t>
  </si>
  <si>
    <t>Вызов электрика</t>
  </si>
  <si>
    <t>Проверка схемы подключения приборов учета</t>
  </si>
  <si>
    <t>Замена ввода в квартиру</t>
  </si>
  <si>
    <t>Установка электрощита накладного</t>
  </si>
  <si>
    <t xml:space="preserve">Ремонт квартирного электрощита </t>
  </si>
  <si>
    <t>Демонтаж квартирного электрощита</t>
  </si>
  <si>
    <t>Установка электрощита накладного (с установкой автоматов, э/счетчика и сборкой схемы)</t>
  </si>
  <si>
    <t>Установка электрощита внутреннего (с установкой автоматов, э/счётчика и сборкой схемы)</t>
  </si>
  <si>
    <t>Установка однофазного э/счетчика</t>
  </si>
  <si>
    <t>Снятие однофазного э/счетчика</t>
  </si>
  <si>
    <t>Замена однофазного автомата</t>
  </si>
  <si>
    <t>Установка однофазного автомата</t>
  </si>
  <si>
    <t>Снятие однофазного автомата</t>
  </si>
  <si>
    <t>Замена колодок, "0" шины</t>
  </si>
  <si>
    <t>Замена пакетного переключателя</t>
  </si>
  <si>
    <t>Снятие пакетного переключателя</t>
  </si>
  <si>
    <t>Установка пакетного переключателя</t>
  </si>
  <si>
    <t>Ремонт квартирной распред. коробки (прозвонка, соединение проводов, устранение неисправности)</t>
  </si>
  <si>
    <t>Ремонт/Установка накладной розетки, выключателя</t>
  </si>
  <si>
    <t>Установка  люстры много-рожковой в один свет</t>
  </si>
  <si>
    <t>То же в 2-3 света</t>
  </si>
  <si>
    <t>Установка и подключение светильника настенного, БРА</t>
  </si>
  <si>
    <t>Установка подвесного,настенного патрона</t>
  </si>
  <si>
    <t>Установка точечного, галогенового светильника</t>
  </si>
  <si>
    <t>Демонтаж светильников всех типов</t>
  </si>
  <si>
    <t>Ремонт/Установка внутренней розетки, выключателя</t>
  </si>
  <si>
    <t>Зарядка патрона</t>
  </si>
  <si>
    <t>Установка крюка для подвески светильника</t>
  </si>
  <si>
    <t>Установка  электрического звонка и кнопки с подключением</t>
  </si>
  <si>
    <t>Электромонтажные и электроремонтные работы</t>
  </si>
  <si>
    <t>Устройство гнезда для распределительной коробки,блока,выключателя и розетки скрытой проводки (1 гнездо)</t>
  </si>
  <si>
    <t>Установка 2-3х клавишного блока выключателей, розеток с устройством гнезда</t>
  </si>
  <si>
    <t>Замена штепсельного разъема РШ-ВШ</t>
  </si>
  <si>
    <t>Снятие РШ-ВШ</t>
  </si>
  <si>
    <t>Установка РШ-ВШ</t>
  </si>
  <si>
    <t>Замена кабеля от бытовой э/плиты до штепсельного разъема с проверкой правильности подключения</t>
  </si>
  <si>
    <t>Подключение эл.плиты</t>
  </si>
  <si>
    <t>Замена ТЭНа</t>
  </si>
  <si>
    <t>-в кирпичной стене</t>
  </si>
  <si>
    <t>-в бетонной стене</t>
  </si>
  <si>
    <t>Замены терморегулятора</t>
  </si>
  <si>
    <t>Перенос электросчетчика, автоматов с лестничной клетки в квартиру</t>
  </si>
  <si>
    <t xml:space="preserve">Монтаж электропроводки для подключения </t>
  </si>
  <si>
    <t>-бытовой электропечи</t>
  </si>
  <si>
    <t>-стиральной машины</t>
  </si>
  <si>
    <t>-микроволновой печи</t>
  </si>
  <si>
    <t>Подключение вентилятора</t>
  </si>
  <si>
    <t xml:space="preserve">Подключение после отключения  за неуплату </t>
  </si>
  <si>
    <t xml:space="preserve">Установка электрощита внутреннего </t>
  </si>
  <si>
    <t xml:space="preserve">Высверливание 1 -го отверстия </t>
  </si>
  <si>
    <t>Замена лампочки</t>
  </si>
  <si>
    <t>Вызов слесаря-сантехника, газоэлектросварщика</t>
  </si>
  <si>
    <t>Прайс</t>
  </si>
  <si>
    <t>Отключение и включение 1  стояка ГХВ, отопления</t>
  </si>
  <si>
    <t>Смеситель</t>
  </si>
  <si>
    <t>Смена смесителя</t>
  </si>
  <si>
    <t>Смена смесителя с душем для ванны</t>
  </si>
  <si>
    <t>Ремонт смесителя без снятия с места:</t>
  </si>
  <si>
    <t>-замена прокладки</t>
  </si>
  <si>
    <t>-замена картриджа</t>
  </si>
  <si>
    <t>Установка и демонтаж мойки тюльпан</t>
  </si>
  <si>
    <t xml:space="preserve">Установка кухонной мойки </t>
  </si>
  <si>
    <t>Установка ванны</t>
  </si>
  <si>
    <t>Демонтаж ванны</t>
  </si>
  <si>
    <t>-чугунной</t>
  </si>
  <si>
    <t>-стальной</t>
  </si>
  <si>
    <t>-акриловой</t>
  </si>
  <si>
    <t>Установка унитаза</t>
  </si>
  <si>
    <t>Замена унитаза</t>
  </si>
  <si>
    <t>Установка умывальника</t>
  </si>
  <si>
    <t>Ремонт смывного бачка без замены арматуры</t>
  </si>
  <si>
    <t>-врезка заглушки на смывной бачок</t>
  </si>
  <si>
    <t>Смена резиновых манжет унитаза</t>
  </si>
  <si>
    <t xml:space="preserve">Установка/замена смывного бачка </t>
  </si>
  <si>
    <t>Замена сифона</t>
  </si>
  <si>
    <t>-на пластмассовом трубопроводе</t>
  </si>
  <si>
    <t>-на чугунном трубопроводе</t>
  </si>
  <si>
    <t>нашеее</t>
  </si>
  <si>
    <t>Замена трубки гибкого шланга</t>
  </si>
  <si>
    <t>Установка душевой кабины</t>
  </si>
  <si>
    <t>Смена сидения к унитазу</t>
  </si>
  <si>
    <t>Смена душа на гибкой шланге</t>
  </si>
  <si>
    <t>Отопление,Водоснабжение,Канализация</t>
  </si>
  <si>
    <t>Установка полотенцесушителя</t>
  </si>
  <si>
    <t xml:space="preserve">Смена полотенцесушителя </t>
  </si>
  <si>
    <t>Демонтаж полотенцесушителя,приборов отопления</t>
  </si>
  <si>
    <t>Отключение и включение последующего  стояка ГХВ, отопления</t>
  </si>
  <si>
    <t>Соединение в распределительной коробке</t>
  </si>
  <si>
    <t>Установка гофры на унитаз без снятия унитаза</t>
  </si>
  <si>
    <t>Установка гофры на унитаз со снятием унитаза</t>
  </si>
  <si>
    <t>Смена прибора учета водоснабжения</t>
  </si>
  <si>
    <t>-смена фильтра</t>
  </si>
  <si>
    <t>-замена вентеля фильтра</t>
  </si>
  <si>
    <t>-замена бочонка</t>
  </si>
  <si>
    <t>Демонтаж прибора учета водоснабжения</t>
  </si>
  <si>
    <t>Установка 1 вентеля на сварке</t>
  </si>
  <si>
    <t>Врезка крана со сваркой</t>
  </si>
  <si>
    <t>Замена пробки на батарее</t>
  </si>
  <si>
    <t>-без сварки</t>
  </si>
  <si>
    <t>-со сваркой</t>
  </si>
  <si>
    <t>Замена батареи</t>
  </si>
  <si>
    <t>Установка батареи</t>
  </si>
  <si>
    <t>Демонтаж батареи</t>
  </si>
  <si>
    <t>Врезка перемычки</t>
  </si>
  <si>
    <t>Замена отвода (без стоимости отвода)</t>
  </si>
  <si>
    <t>Замена эксцентрика</t>
  </si>
  <si>
    <t>Замена заглушки</t>
  </si>
  <si>
    <t>Замена обратного клапана</t>
  </si>
  <si>
    <t>Замена сгона</t>
  </si>
  <si>
    <t>Нарезка резьбы</t>
  </si>
  <si>
    <t>Замена фитинга</t>
  </si>
  <si>
    <t>Замена тройника</t>
  </si>
  <si>
    <t>Замена дивектора на смесителе</t>
  </si>
  <si>
    <t>м.п.</t>
  </si>
  <si>
    <t>1 соед.</t>
  </si>
  <si>
    <t>1 шов</t>
  </si>
  <si>
    <t>Подключение стиральной, посудомоечной машин</t>
  </si>
  <si>
    <t>-раковин</t>
  </si>
  <si>
    <t>-унитаза</t>
  </si>
  <si>
    <t>Прочистка, промывка сифона и санитарных приборов</t>
  </si>
  <si>
    <t>Устранение засоров в нежилом помещении</t>
  </si>
  <si>
    <t>Прочие услуги</t>
  </si>
  <si>
    <t>Устранение засоров в жилом помещении</t>
  </si>
  <si>
    <t>Демонтаж унитаза</t>
  </si>
  <si>
    <t>1 м.п.</t>
  </si>
  <si>
    <t xml:space="preserve">Замена конфорки </t>
  </si>
  <si>
    <t xml:space="preserve">Смена внутренней проводки </t>
  </si>
  <si>
    <t>для физических лиц</t>
  </si>
  <si>
    <t>Смена светильника настенного, БРА (старое место)</t>
  </si>
  <si>
    <t xml:space="preserve">Штробление электропроводки </t>
  </si>
  <si>
    <t>Электрощит</t>
  </si>
  <si>
    <t>Розетки, осветительн.приборы,звонок</t>
  </si>
  <si>
    <t>Смена отдельных участков  труб</t>
  </si>
  <si>
    <t>-стальных</t>
  </si>
  <si>
    <t>-пластиковых</t>
  </si>
  <si>
    <t>1 м.</t>
  </si>
  <si>
    <t xml:space="preserve">Смена разводки полотенцесушителя </t>
  </si>
  <si>
    <t>Смена гибкой подводки на сан.приборах</t>
  </si>
  <si>
    <t xml:space="preserve">Регулировка смывного бачка </t>
  </si>
  <si>
    <t>-со снятием</t>
  </si>
  <si>
    <t>-без снятия</t>
  </si>
  <si>
    <t xml:space="preserve">Замена резьбового соединения (американка) </t>
  </si>
  <si>
    <r>
      <t xml:space="preserve">Установка </t>
    </r>
    <r>
      <rPr>
        <b/>
        <sz val="14"/>
        <rFont val="Arial Cyr"/>
        <family val="0"/>
      </rPr>
      <t>прибора учета водоснабжения</t>
    </r>
  </si>
  <si>
    <t>Работа перфоратора</t>
  </si>
  <si>
    <t xml:space="preserve">Сварка </t>
  </si>
  <si>
    <t>-замена кран-буксы</t>
  </si>
  <si>
    <t>Сантехнические приборы</t>
  </si>
  <si>
    <t>Смена отдельных деталей смывного бачка:</t>
  </si>
  <si>
    <t>Замена эл.счетчика</t>
  </si>
  <si>
    <t>Директор ООО "Гефест ПЛЮС"</t>
  </si>
  <si>
    <t>__________________Н.А. Рыжова</t>
  </si>
  <si>
    <t>ООО "Гефест ПЛЮС"</t>
  </si>
  <si>
    <t>-запорной арматуры (со снятием смывного бочка)</t>
  </si>
  <si>
    <t>Набивка сальника</t>
  </si>
  <si>
    <t>Смена перехода (металлопластик)</t>
  </si>
  <si>
    <t>"______" ______________________ 2019г.</t>
  </si>
  <si>
    <t>на оказание платных сантехнических услуг без учета стоимости материалов с 01.02.2019г</t>
  </si>
  <si>
    <t>гр.6*0,207</t>
  </si>
  <si>
    <t>Страх.взносы, 20,7%</t>
  </si>
  <si>
    <t>гр6*0.94</t>
  </si>
  <si>
    <t>гр.6*0,50</t>
  </si>
  <si>
    <t>"________" ______________________ 2019г.</t>
  </si>
  <si>
    <t>на оказание платных электромонтажных услуг без учета стоимости материалов с 01.02.2019г</t>
  </si>
  <si>
    <t>гр6*0,94</t>
  </si>
  <si>
    <t>Демонтаж чугунной трубы d-100</t>
  </si>
  <si>
    <t>Демонтаж чугунной трубы d-50</t>
  </si>
  <si>
    <t>1м</t>
  </si>
  <si>
    <t>Прокладка п/э канализационной трубы d-50</t>
  </si>
  <si>
    <t>Прокладка п/э канализационной трубы d-110</t>
  </si>
  <si>
    <t>Установка п/э отвода, колена, патрубка, перехода</t>
  </si>
  <si>
    <t>Установка п/э крестовины</t>
  </si>
  <si>
    <t>Установка п/э тройника</t>
  </si>
  <si>
    <t>1шт.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</si>
</sst>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u val="single"/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176" fontId="1" fillId="0" borderId="11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4" fontId="0" fillId="0" borderId="0" xfId="0" applyNumberFormat="1" applyFont="1" applyAlignment="1">
      <alignment wrapText="1"/>
    </xf>
    <xf numFmtId="176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42" applyFont="1" applyAlignment="1" applyProtection="1">
      <alignment wrapText="1"/>
      <protection/>
    </xf>
    <xf numFmtId="176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 quotePrefix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Border="1" applyAlignment="1" quotePrefix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2" xfId="0" applyFont="1" applyFill="1" applyBorder="1" applyAlignment="1" quotePrefix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14" xfId="0" applyFont="1" applyFill="1" applyBorder="1" applyAlignment="1" quotePrefix="1">
      <alignment horizontal="left" wrapText="1"/>
    </xf>
    <xf numFmtId="0" fontId="4" fillId="0" borderId="14" xfId="0" applyFont="1" applyBorder="1" applyAlignment="1" quotePrefix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4" xfId="0" applyFont="1" applyFill="1" applyBorder="1" applyAlignment="1" quotePrefix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6" fillId="0" borderId="10" xfId="0" applyFont="1" applyFill="1" applyBorder="1" applyAlignment="1" quotePrefix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stpravo.ru/sssr/gn-praktika/d8o/page-2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4"/>
  <sheetViews>
    <sheetView tabSelected="1" view="pageBreakPreview" zoomScale="80" zoomScaleNormal="80" zoomScaleSheetLayoutView="80" zoomScalePageLayoutView="0" workbookViewId="0" topLeftCell="A60">
      <selection activeCell="O1" sqref="O1:X16384"/>
    </sheetView>
  </sheetViews>
  <sheetFormatPr defaultColWidth="9.00390625" defaultRowHeight="12.75" outlineLevelCol="1"/>
  <cols>
    <col min="1" max="1" width="9.125" style="23" customWidth="1"/>
    <col min="2" max="2" width="6.625" style="9" customWidth="1"/>
    <col min="3" max="3" width="9.125" style="5" customWidth="1"/>
    <col min="4" max="4" width="56.75390625" style="5" customWidth="1"/>
    <col min="5" max="5" width="0.12890625" style="9" customWidth="1"/>
    <col min="6" max="6" width="14.625" style="5" customWidth="1"/>
    <col min="7" max="7" width="5.125" style="5" hidden="1" customWidth="1" outlineLevel="1"/>
    <col min="8" max="8" width="6.25390625" style="5" hidden="1" customWidth="1" outlineLevel="1"/>
    <col min="9" max="9" width="10.125" style="5" hidden="1" customWidth="1" outlineLevel="1"/>
    <col min="10" max="10" width="13.75390625" style="5" hidden="1" customWidth="1" outlineLevel="1"/>
    <col min="11" max="11" width="14.00390625" style="5" hidden="1" customWidth="1" outlineLevel="1"/>
    <col min="12" max="12" width="17.75390625" style="5" hidden="1" customWidth="1" outlineLevel="1"/>
    <col min="13" max="13" width="15.625" style="5" customWidth="1" collapsed="1"/>
    <col min="14" max="14" width="27.375" style="10" customWidth="1"/>
    <col min="15" max="21" width="0" style="22" hidden="1" customWidth="1"/>
    <col min="22" max="22" width="10.25390625" style="25" hidden="1" customWidth="1"/>
    <col min="23" max="24" width="0" style="23" hidden="1" customWidth="1"/>
    <col min="25" max="16384" width="9.125" style="23" customWidth="1"/>
  </cols>
  <sheetData>
    <row r="1" spans="2:14" ht="18.75">
      <c r="B1" s="82"/>
      <c r="C1" s="82"/>
      <c r="D1" s="82"/>
      <c r="E1" s="2"/>
      <c r="G1" s="3"/>
      <c r="H1" s="3"/>
      <c r="I1" s="3"/>
      <c r="N1" s="50" t="s">
        <v>4</v>
      </c>
    </row>
    <row r="2" spans="2:14" ht="18.75">
      <c r="B2" s="82"/>
      <c r="C2" s="82"/>
      <c r="D2" s="82"/>
      <c r="E2" s="2"/>
      <c r="G2" s="3"/>
      <c r="H2" s="3"/>
      <c r="I2" s="3"/>
      <c r="N2" s="47" t="s">
        <v>180</v>
      </c>
    </row>
    <row r="3" spans="2:14" ht="18.75">
      <c r="B3" s="82"/>
      <c r="C3" s="82"/>
      <c r="D3" s="82"/>
      <c r="E3" s="2"/>
      <c r="G3" s="3"/>
      <c r="H3" s="3"/>
      <c r="I3" s="3"/>
      <c r="N3" s="47" t="s">
        <v>181</v>
      </c>
    </row>
    <row r="4" spans="2:22" s="35" customFormat="1" ht="18.75">
      <c r="B4" s="82"/>
      <c r="C4" s="82"/>
      <c r="D4" s="82"/>
      <c r="E4" s="2"/>
      <c r="G4" s="3"/>
      <c r="H4" s="3"/>
      <c r="I4" s="3"/>
      <c r="K4" s="3"/>
      <c r="L4" s="3"/>
      <c r="N4" s="48" t="s">
        <v>192</v>
      </c>
      <c r="O4" s="33"/>
      <c r="P4" s="33"/>
      <c r="Q4" s="33"/>
      <c r="R4" s="33"/>
      <c r="S4" s="33"/>
      <c r="T4" s="33"/>
      <c r="U4" s="33"/>
      <c r="V4" s="34"/>
    </row>
    <row r="5" spans="2:22" s="28" customFormat="1" ht="18">
      <c r="B5" s="49"/>
      <c r="M5" s="10"/>
      <c r="N5" s="10"/>
      <c r="O5" s="26"/>
      <c r="P5" s="26"/>
      <c r="Q5" s="26"/>
      <c r="R5" s="26"/>
      <c r="S5" s="26"/>
      <c r="T5" s="26"/>
      <c r="U5" s="26"/>
      <c r="V5" s="27"/>
    </row>
    <row r="6" spans="2:22" s="28" customFormat="1" ht="18">
      <c r="B6" s="71" t="s">
        <v>182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10"/>
      <c r="N6" s="10"/>
      <c r="O6" s="26"/>
      <c r="P6" s="26"/>
      <c r="Q6" s="26"/>
      <c r="R6" s="26"/>
      <c r="S6" s="26"/>
      <c r="T6" s="26"/>
      <c r="U6" s="26"/>
      <c r="V6" s="27"/>
    </row>
    <row r="7" spans="2:22" s="28" customFormat="1" ht="18">
      <c r="B7" s="71" t="s">
        <v>83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10"/>
      <c r="N7" s="10"/>
      <c r="O7" s="26"/>
      <c r="P7" s="26"/>
      <c r="Q7" s="26"/>
      <c r="R7" s="26"/>
      <c r="S7" s="26"/>
      <c r="T7" s="26"/>
      <c r="U7" s="26"/>
      <c r="V7" s="27"/>
    </row>
    <row r="8" spans="2:22" s="28" customFormat="1" ht="37.5" customHeight="1">
      <c r="B8" s="71" t="s">
        <v>193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10"/>
      <c r="N8" s="10"/>
      <c r="O8" s="26"/>
      <c r="P8" s="26"/>
      <c r="Q8" s="26"/>
      <c r="R8" s="26"/>
      <c r="S8" s="26"/>
      <c r="T8" s="26"/>
      <c r="U8" s="26"/>
      <c r="V8" s="27">
        <f>8000+3000+1500+3000</f>
        <v>15500</v>
      </c>
    </row>
    <row r="9" spans="2:22" s="28" customFormat="1" ht="24.75" customHeight="1">
      <c r="B9" s="74"/>
      <c r="C9" s="72"/>
      <c r="D9" s="72"/>
      <c r="E9" s="72"/>
      <c r="F9" s="72"/>
      <c r="G9" s="72"/>
      <c r="H9" s="72"/>
      <c r="I9" s="72"/>
      <c r="J9" s="72"/>
      <c r="K9" s="72"/>
      <c r="L9" s="72"/>
      <c r="M9" s="10"/>
      <c r="N9" s="10"/>
      <c r="O9" s="26"/>
      <c r="P9" s="26" t="s">
        <v>12</v>
      </c>
      <c r="Q9" s="26" t="s">
        <v>15</v>
      </c>
      <c r="R9" s="26"/>
      <c r="S9" s="26"/>
      <c r="T9" s="29" t="s">
        <v>24</v>
      </c>
      <c r="U9" s="26"/>
      <c r="V9" s="27"/>
    </row>
    <row r="10" spans="4:27" ht="14.25" customHeight="1">
      <c r="D10" s="85" t="s">
        <v>158</v>
      </c>
      <c r="E10" s="86"/>
      <c r="F10" s="86"/>
      <c r="G10" s="86"/>
      <c r="H10" s="86"/>
      <c r="I10" s="86"/>
      <c r="J10" s="86"/>
      <c r="K10" s="86"/>
      <c r="L10" s="86"/>
      <c r="M10" s="86"/>
      <c r="O10" s="22" t="s">
        <v>13</v>
      </c>
      <c r="P10" s="22">
        <f>(23943.92+11812.065)/2</f>
        <v>17877.9925</v>
      </c>
      <c r="Q10" s="22">
        <f>R10</f>
        <v>108.3514696969697</v>
      </c>
      <c r="R10" s="22">
        <f>P10/165</f>
        <v>108.3514696969697</v>
      </c>
      <c r="AA10" s="28"/>
    </row>
    <row r="11" spans="2:22" s="32" customFormat="1" ht="52.5" customHeight="1">
      <c r="B11" s="7" t="s">
        <v>0</v>
      </c>
      <c r="C11" s="75" t="s">
        <v>29</v>
      </c>
      <c r="D11" s="76"/>
      <c r="E11" s="7" t="s">
        <v>28</v>
      </c>
      <c r="F11" s="7" t="s">
        <v>26</v>
      </c>
      <c r="G11" s="7" t="s">
        <v>12</v>
      </c>
      <c r="H11" s="7" t="s">
        <v>189</v>
      </c>
      <c r="I11" s="7" t="s">
        <v>27</v>
      </c>
      <c r="J11" s="7" t="s">
        <v>5</v>
      </c>
      <c r="K11" s="7" t="s">
        <v>25</v>
      </c>
      <c r="L11" s="7" t="s">
        <v>11</v>
      </c>
      <c r="M11" s="7" t="s">
        <v>30</v>
      </c>
      <c r="N11" s="38"/>
      <c r="O11" s="30" t="s">
        <v>14</v>
      </c>
      <c r="P11" s="30">
        <f>(13414.55+17539.66+18013.71)/3</f>
        <v>16322.64</v>
      </c>
      <c r="Q11" s="30">
        <f>R11</f>
        <v>98.92509090909091</v>
      </c>
      <c r="R11" s="30">
        <f>P11/165</f>
        <v>98.92509090909091</v>
      </c>
      <c r="S11" s="30"/>
      <c r="T11" s="30"/>
      <c r="U11" s="30"/>
      <c r="V11" s="31">
        <f>770*0.2</f>
        <v>154</v>
      </c>
    </row>
    <row r="12" spans="2:14" ht="18">
      <c r="B12" s="8">
        <v>1</v>
      </c>
      <c r="C12" s="77">
        <f>B12+1</f>
        <v>2</v>
      </c>
      <c r="D12" s="77"/>
      <c r="E12" s="8"/>
      <c r="F12" s="8"/>
      <c r="G12" s="8"/>
      <c r="H12" s="8"/>
      <c r="I12" s="8"/>
      <c r="J12" s="8"/>
      <c r="K12" s="8"/>
      <c r="L12" s="8"/>
      <c r="M12" s="8" t="s">
        <v>1</v>
      </c>
      <c r="N12" s="39"/>
    </row>
    <row r="13" spans="2:16" ht="36" customHeight="1" hidden="1">
      <c r="B13" s="8"/>
      <c r="C13" s="77"/>
      <c r="D13" s="77"/>
      <c r="E13" s="8"/>
      <c r="F13" s="8"/>
      <c r="G13" s="12">
        <v>108.4</v>
      </c>
      <c r="H13" s="8" t="s">
        <v>188</v>
      </c>
      <c r="I13" s="8" t="s">
        <v>194</v>
      </c>
      <c r="J13" s="8" t="s">
        <v>6</v>
      </c>
      <c r="K13" s="8"/>
      <c r="L13" s="8" t="s">
        <v>7</v>
      </c>
      <c r="M13" s="11"/>
      <c r="N13" s="39"/>
      <c r="O13" s="13" t="s">
        <v>16</v>
      </c>
      <c r="P13" s="14" t="s">
        <v>17</v>
      </c>
    </row>
    <row r="14" spans="2:20" ht="17.25" customHeight="1" hidden="1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11"/>
      <c r="N14" s="39"/>
      <c r="O14" s="22">
        <f>Q10</f>
        <v>108.3514696969697</v>
      </c>
      <c r="P14" s="22">
        <f>Q11</f>
        <v>98.92509090909091</v>
      </c>
      <c r="Q14" s="22">
        <v>20.7</v>
      </c>
      <c r="R14" s="22" t="s">
        <v>8</v>
      </c>
      <c r="S14" s="22">
        <v>94</v>
      </c>
      <c r="T14" s="22">
        <v>50</v>
      </c>
    </row>
    <row r="15" spans="2:24" ht="18">
      <c r="B15" s="92" t="s">
        <v>60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5"/>
      <c r="N15" s="39"/>
      <c r="O15" s="22">
        <f>O14</f>
        <v>108.3514696969697</v>
      </c>
      <c r="P15" s="22">
        <f aca="true" t="shared" si="0" ref="P15:T21">P14</f>
        <v>98.92509090909091</v>
      </c>
      <c r="Q15" s="22">
        <f t="shared" si="0"/>
        <v>20.7</v>
      </c>
      <c r="R15" s="22" t="str">
        <f t="shared" si="0"/>
        <v>%</v>
      </c>
      <c r="S15" s="22">
        <f t="shared" si="0"/>
        <v>94</v>
      </c>
      <c r="T15" s="22">
        <f t="shared" si="0"/>
        <v>50</v>
      </c>
      <c r="V15" s="25">
        <f>G16/M16</f>
        <v>0.3240077533605593</v>
      </c>
      <c r="W15" s="23">
        <f>266+200</f>
        <v>466</v>
      </c>
      <c r="X15" s="23">
        <f>W15/2</f>
        <v>233</v>
      </c>
    </row>
    <row r="16" spans="2:22" ht="18">
      <c r="B16" s="17">
        <v>1</v>
      </c>
      <c r="C16" s="93" t="s">
        <v>31</v>
      </c>
      <c r="D16" s="93"/>
      <c r="E16" s="17">
        <v>0.53</v>
      </c>
      <c r="F16" s="16"/>
      <c r="G16" s="18">
        <f>O14*E16</f>
        <v>57.426278939393946</v>
      </c>
      <c r="H16" s="18">
        <f aca="true" t="shared" si="1" ref="H16:H21">G16*Q14%</f>
        <v>11.887239740454547</v>
      </c>
      <c r="I16" s="18">
        <f aca="true" t="shared" si="2" ref="I16:I21">G16*S14%</f>
        <v>53.980702203030305</v>
      </c>
      <c r="J16" s="18">
        <f aca="true" t="shared" si="3" ref="J16:J21">G16*T14%</f>
        <v>28.713139469696973</v>
      </c>
      <c r="K16" s="18">
        <f>ROUND((G16+H16+I16+J16)*10%,2)</f>
        <v>15.2</v>
      </c>
      <c r="L16" s="18">
        <f>ROUND((H16+I16+J16+K16+G16)*6%,2)</f>
        <v>10.03</v>
      </c>
      <c r="M16" s="18">
        <f>G16+H16+I16+J16+K16+L16</f>
        <v>177.23736035257576</v>
      </c>
      <c r="N16" s="40"/>
      <c r="O16" s="22">
        <f aca="true" t="shared" si="4" ref="O16:T30">O15</f>
        <v>108.3514696969697</v>
      </c>
      <c r="P16" s="22">
        <f t="shared" si="0"/>
        <v>98.92509090909091</v>
      </c>
      <c r="Q16" s="22">
        <f t="shared" si="0"/>
        <v>20.7</v>
      </c>
      <c r="R16" s="22" t="str">
        <f t="shared" si="0"/>
        <v>%</v>
      </c>
      <c r="S16" s="22">
        <f t="shared" si="0"/>
        <v>94</v>
      </c>
      <c r="T16" s="22">
        <f t="shared" si="0"/>
        <v>50</v>
      </c>
      <c r="V16" s="25">
        <f>G17/M17</f>
        <v>0.32399526182029914</v>
      </c>
    </row>
    <row r="17" spans="2:22" ht="19.5" customHeight="1">
      <c r="B17" s="8">
        <v>2</v>
      </c>
      <c r="C17" s="64" t="s">
        <v>32</v>
      </c>
      <c r="D17" s="64"/>
      <c r="E17" s="24">
        <v>0.6</v>
      </c>
      <c r="F17" s="24" t="s">
        <v>9</v>
      </c>
      <c r="G17" s="20">
        <f>O15*E17</f>
        <v>65.01088181818182</v>
      </c>
      <c r="H17" s="20">
        <f>G17*Q15%</f>
        <v>13.457252536363635</v>
      </c>
      <c r="I17" s="20">
        <f>G17*S15%</f>
        <v>61.1102289090909</v>
      </c>
      <c r="J17" s="20">
        <f>G17*T15%</f>
        <v>32.50544090909091</v>
      </c>
      <c r="K17" s="20">
        <f aca="true" t="shared" si="5" ref="K17:K44">ROUND((G17+H17+I17+J17)*10%,2)</f>
        <v>17.21</v>
      </c>
      <c r="L17" s="20">
        <f aca="true" t="shared" si="6" ref="L17:L44">ROUND((H17+I17+J17+K17+G17)*6%,2)</f>
        <v>11.36</v>
      </c>
      <c r="M17" s="20">
        <f aca="true" t="shared" si="7" ref="M17:M44">G17+H17+I17+J17+K17+L17</f>
        <v>200.6538041727273</v>
      </c>
      <c r="N17" s="37"/>
      <c r="O17" s="22">
        <f aca="true" t="shared" si="8" ref="O17:T17">O16</f>
        <v>108.3514696969697</v>
      </c>
      <c r="P17" s="22">
        <f t="shared" si="8"/>
        <v>98.92509090909091</v>
      </c>
      <c r="Q17" s="22">
        <f t="shared" si="8"/>
        <v>20.7</v>
      </c>
      <c r="R17" s="22" t="str">
        <f t="shared" si="8"/>
        <v>%</v>
      </c>
      <c r="S17" s="22">
        <f t="shared" si="8"/>
        <v>94</v>
      </c>
      <c r="T17" s="22">
        <f t="shared" si="8"/>
        <v>50</v>
      </c>
      <c r="V17" s="25">
        <f>G18/M18</f>
        <v>0.3240026957107784</v>
      </c>
    </row>
    <row r="18" spans="2:22" ht="19.5" customHeight="1" hidden="1">
      <c r="B18" s="8">
        <v>3</v>
      </c>
      <c r="C18" s="64" t="s">
        <v>33</v>
      </c>
      <c r="D18" s="64"/>
      <c r="E18" s="24">
        <v>3.647</v>
      </c>
      <c r="F18" s="24" t="str">
        <f>F17</f>
        <v>1 шт.</v>
      </c>
      <c r="G18" s="20">
        <f aca="true" t="shared" si="9" ref="G18:G48">O16*E18</f>
        <v>395.1578099848485</v>
      </c>
      <c r="H18" s="20">
        <f>G18*Q16%</f>
        <v>81.79766666686363</v>
      </c>
      <c r="I18" s="20">
        <f>G18*S16%</f>
        <v>371.44834138575754</v>
      </c>
      <c r="J18" s="20">
        <f>G18*T16%</f>
        <v>197.57890499242424</v>
      </c>
      <c r="K18" s="20">
        <f t="shared" si="5"/>
        <v>104.6</v>
      </c>
      <c r="L18" s="20">
        <f t="shared" si="6"/>
        <v>69.03</v>
      </c>
      <c r="M18" s="20">
        <f t="shared" si="7"/>
        <v>1219.6127230298937</v>
      </c>
      <c r="N18" s="37"/>
      <c r="O18" s="22">
        <f t="shared" si="4"/>
        <v>108.3514696969697</v>
      </c>
      <c r="P18" s="22">
        <f t="shared" si="0"/>
        <v>98.92509090909091</v>
      </c>
      <c r="Q18" s="22">
        <f t="shared" si="0"/>
        <v>20.7</v>
      </c>
      <c r="R18" s="22" t="str">
        <f t="shared" si="0"/>
        <v>%</v>
      </c>
      <c r="S18" s="22">
        <f t="shared" si="0"/>
        <v>94</v>
      </c>
      <c r="T18" s="22">
        <f t="shared" si="0"/>
        <v>50</v>
      </c>
      <c r="V18" s="25">
        <f>G19/M19</f>
        <v>0.3240026015221499</v>
      </c>
    </row>
    <row r="19" spans="1:22" ht="19.5" customHeight="1">
      <c r="A19" s="87" t="s">
        <v>161</v>
      </c>
      <c r="B19" s="8">
        <v>3</v>
      </c>
      <c r="C19" s="64" t="s">
        <v>35</v>
      </c>
      <c r="D19" s="64"/>
      <c r="E19" s="24">
        <v>5.5</v>
      </c>
      <c r="F19" s="24" t="str">
        <f aca="true" t="shared" si="10" ref="F19:F27">F18</f>
        <v>1 шт.</v>
      </c>
      <c r="G19" s="20">
        <f t="shared" si="9"/>
        <v>595.9330833333333</v>
      </c>
      <c r="H19" s="20">
        <f t="shared" si="1"/>
        <v>123.35814825</v>
      </c>
      <c r="I19" s="20">
        <f t="shared" si="2"/>
        <v>560.1770983333333</v>
      </c>
      <c r="J19" s="20">
        <f t="shared" si="3"/>
        <v>297.96654166666667</v>
      </c>
      <c r="K19" s="20">
        <f t="shared" si="5"/>
        <v>157.74</v>
      </c>
      <c r="L19" s="20">
        <f t="shared" si="6"/>
        <v>104.11</v>
      </c>
      <c r="M19" s="20">
        <f t="shared" si="7"/>
        <v>1839.2848715833334</v>
      </c>
      <c r="N19" s="37"/>
      <c r="O19" s="22">
        <f t="shared" si="4"/>
        <v>108.3514696969697</v>
      </c>
      <c r="P19" s="22">
        <f t="shared" si="0"/>
        <v>98.92509090909091</v>
      </c>
      <c r="Q19" s="22">
        <f t="shared" si="0"/>
        <v>20.7</v>
      </c>
      <c r="R19" s="22" t="str">
        <f t="shared" si="0"/>
        <v>%</v>
      </c>
      <c r="S19" s="22">
        <f t="shared" si="0"/>
        <v>94</v>
      </c>
      <c r="T19" s="22">
        <f t="shared" si="0"/>
        <v>50</v>
      </c>
      <c r="V19" s="25">
        <f>G20/M20</f>
        <v>0.32400093518228135</v>
      </c>
    </row>
    <row r="20" spans="1:22" ht="19.5" customHeight="1">
      <c r="A20" s="88"/>
      <c r="B20" s="8">
        <v>4</v>
      </c>
      <c r="C20" s="64" t="s">
        <v>34</v>
      </c>
      <c r="D20" s="64"/>
      <c r="E20" s="24">
        <v>3.7</v>
      </c>
      <c r="F20" s="24" t="str">
        <f t="shared" si="10"/>
        <v>1 шт.</v>
      </c>
      <c r="G20" s="20">
        <f t="shared" si="9"/>
        <v>400.9004378787879</v>
      </c>
      <c r="H20" s="20">
        <f t="shared" si="1"/>
        <v>82.9863906409091</v>
      </c>
      <c r="I20" s="20">
        <f t="shared" si="2"/>
        <v>376.8464116060606</v>
      </c>
      <c r="J20" s="20">
        <f t="shared" si="3"/>
        <v>200.45021893939395</v>
      </c>
      <c r="K20" s="20">
        <f t="shared" si="5"/>
        <v>106.12</v>
      </c>
      <c r="L20" s="20">
        <f t="shared" si="6"/>
        <v>70.04</v>
      </c>
      <c r="M20" s="20">
        <f t="shared" si="7"/>
        <v>1237.3434590651514</v>
      </c>
      <c r="N20" s="37"/>
      <c r="O20" s="22">
        <f t="shared" si="4"/>
        <v>108.3514696969697</v>
      </c>
      <c r="P20" s="22">
        <f t="shared" si="0"/>
        <v>98.92509090909091</v>
      </c>
      <c r="Q20" s="22">
        <f t="shared" si="0"/>
        <v>20.7</v>
      </c>
      <c r="R20" s="22" t="str">
        <f t="shared" si="0"/>
        <v>%</v>
      </c>
      <c r="S20" s="22">
        <f t="shared" si="0"/>
        <v>94</v>
      </c>
      <c r="T20" s="22">
        <f t="shared" si="0"/>
        <v>50</v>
      </c>
      <c r="V20" s="25">
        <f aca="true" t="shared" si="11" ref="V20:V79">G21/M21</f>
        <v>0.32400820660931595</v>
      </c>
    </row>
    <row r="21" spans="1:22" ht="19.5" customHeight="1">
      <c r="A21" s="88"/>
      <c r="B21" s="8">
        <v>5</v>
      </c>
      <c r="C21" s="64" t="s">
        <v>36</v>
      </c>
      <c r="D21" s="64"/>
      <c r="E21" s="24">
        <v>0.847</v>
      </c>
      <c r="F21" s="24" t="str">
        <f t="shared" si="10"/>
        <v>1 шт.</v>
      </c>
      <c r="G21" s="20">
        <f t="shared" si="9"/>
        <v>91.77369483333334</v>
      </c>
      <c r="H21" s="20">
        <f t="shared" si="1"/>
        <v>18.9971548305</v>
      </c>
      <c r="I21" s="20">
        <f t="shared" si="2"/>
        <v>86.26727314333333</v>
      </c>
      <c r="J21" s="20">
        <f t="shared" si="3"/>
        <v>45.88684741666667</v>
      </c>
      <c r="K21" s="20">
        <f t="shared" si="5"/>
        <v>24.29</v>
      </c>
      <c r="L21" s="20">
        <f t="shared" si="6"/>
        <v>16.03</v>
      </c>
      <c r="M21" s="20">
        <f t="shared" si="7"/>
        <v>283.2449702238333</v>
      </c>
      <c r="N21" s="37"/>
      <c r="O21" s="22">
        <f t="shared" si="4"/>
        <v>108.3514696969697</v>
      </c>
      <c r="P21" s="22">
        <f t="shared" si="0"/>
        <v>98.92509090909091</v>
      </c>
      <c r="Q21" s="22">
        <f t="shared" si="0"/>
        <v>20.7</v>
      </c>
      <c r="R21" s="22" t="str">
        <f t="shared" si="0"/>
        <v>%</v>
      </c>
      <c r="S21" s="22">
        <f t="shared" si="0"/>
        <v>94</v>
      </c>
      <c r="T21" s="22">
        <f t="shared" si="0"/>
        <v>50</v>
      </c>
      <c r="V21" s="25">
        <f t="shared" si="11"/>
        <v>0.3240017207403696</v>
      </c>
    </row>
    <row r="22" spans="1:22" ht="19.5" customHeight="1">
      <c r="A22" s="88"/>
      <c r="B22" s="8">
        <v>6</v>
      </c>
      <c r="C22" s="64" t="s">
        <v>34</v>
      </c>
      <c r="D22" s="64"/>
      <c r="E22" s="24">
        <v>3</v>
      </c>
      <c r="F22" s="24" t="str">
        <f t="shared" si="10"/>
        <v>1 шт.</v>
      </c>
      <c r="G22" s="20">
        <f t="shared" si="9"/>
        <v>325.0544090909091</v>
      </c>
      <c r="H22" s="20">
        <f aca="true" t="shared" si="12" ref="H22:H31">G22*Q20%</f>
        <v>67.28626268181817</v>
      </c>
      <c r="I22" s="20">
        <f aca="true" t="shared" si="13" ref="I22:I31">G22*S20%</f>
        <v>305.5511445454545</v>
      </c>
      <c r="J22" s="20">
        <f aca="true" t="shared" si="14" ref="J22:J31">G22*T20%</f>
        <v>162.52720454545454</v>
      </c>
      <c r="K22" s="20">
        <f t="shared" si="5"/>
        <v>86.04</v>
      </c>
      <c r="L22" s="20">
        <f t="shared" si="6"/>
        <v>56.79</v>
      </c>
      <c r="M22" s="20">
        <f t="shared" si="7"/>
        <v>1003.2490208636362</v>
      </c>
      <c r="N22" s="37"/>
      <c r="O22" s="22">
        <f t="shared" si="4"/>
        <v>108.3514696969697</v>
      </c>
      <c r="P22" s="22">
        <f t="shared" si="4"/>
        <v>98.92509090909091</v>
      </c>
      <c r="Q22" s="22">
        <f t="shared" si="4"/>
        <v>20.7</v>
      </c>
      <c r="R22" s="22" t="str">
        <f t="shared" si="4"/>
        <v>%</v>
      </c>
      <c r="S22" s="22">
        <f t="shared" si="4"/>
        <v>94</v>
      </c>
      <c r="T22" s="22">
        <f t="shared" si="4"/>
        <v>50</v>
      </c>
      <c r="V22" s="25">
        <f t="shared" si="11"/>
        <v>0.324002264877852</v>
      </c>
    </row>
    <row r="23" spans="1:22" ht="40.5" customHeight="1">
      <c r="A23" s="88"/>
      <c r="B23" s="8">
        <v>7</v>
      </c>
      <c r="C23" s="64" t="s">
        <v>37</v>
      </c>
      <c r="D23" s="64"/>
      <c r="E23" s="24">
        <v>5.0051</v>
      </c>
      <c r="F23" s="24" t="str">
        <f t="shared" si="10"/>
        <v>1 шт.</v>
      </c>
      <c r="G23" s="20">
        <f t="shared" si="9"/>
        <v>542.309940980303</v>
      </c>
      <c r="H23" s="20">
        <f t="shared" si="12"/>
        <v>112.25815778292272</v>
      </c>
      <c r="I23" s="20">
        <f t="shared" si="13"/>
        <v>509.7713445214848</v>
      </c>
      <c r="J23" s="20">
        <f t="shared" si="14"/>
        <v>271.1549704901515</v>
      </c>
      <c r="K23" s="20">
        <f>ROUND((G23+H23+I23+J23)*10%,2)</f>
        <v>143.55</v>
      </c>
      <c r="L23" s="20">
        <f>ROUND((H23+I23+J23+K23+G23)*6%,2)</f>
        <v>94.74</v>
      </c>
      <c r="M23" s="20">
        <f>G23+H23+I23+J23+K23+L23</f>
        <v>1673.784413774862</v>
      </c>
      <c r="N23" s="37"/>
      <c r="O23" s="22">
        <f t="shared" si="4"/>
        <v>108.3514696969697</v>
      </c>
      <c r="P23" s="22">
        <f t="shared" si="4"/>
        <v>98.92509090909091</v>
      </c>
      <c r="Q23" s="22">
        <f t="shared" si="4"/>
        <v>20.7</v>
      </c>
      <c r="R23" s="22" t="str">
        <f t="shared" si="4"/>
        <v>%</v>
      </c>
      <c r="S23" s="22">
        <f t="shared" si="4"/>
        <v>94</v>
      </c>
      <c r="T23" s="22">
        <f t="shared" si="4"/>
        <v>50</v>
      </c>
      <c r="V23" s="25">
        <f t="shared" si="11"/>
        <v>0.324001728990645</v>
      </c>
    </row>
    <row r="24" spans="1:22" ht="19.5" customHeight="1">
      <c r="A24" s="88"/>
      <c r="B24" s="8">
        <v>8</v>
      </c>
      <c r="C24" s="64" t="s">
        <v>79</v>
      </c>
      <c r="D24" s="64"/>
      <c r="E24" s="24">
        <v>3.523</v>
      </c>
      <c r="F24" s="24" t="str">
        <f t="shared" si="10"/>
        <v>1 шт.</v>
      </c>
      <c r="G24" s="20">
        <f t="shared" si="9"/>
        <v>381.72222774242425</v>
      </c>
      <c r="H24" s="20">
        <f t="shared" si="12"/>
        <v>79.01650114268182</v>
      </c>
      <c r="I24" s="20">
        <f t="shared" si="13"/>
        <v>358.8188940778788</v>
      </c>
      <c r="J24" s="20">
        <f t="shared" si="14"/>
        <v>190.86111387121213</v>
      </c>
      <c r="K24" s="20">
        <f t="shared" si="5"/>
        <v>101.04</v>
      </c>
      <c r="L24" s="20">
        <f t="shared" si="6"/>
        <v>66.69</v>
      </c>
      <c r="M24" s="20">
        <f t="shared" si="7"/>
        <v>1178.148736834197</v>
      </c>
      <c r="N24" s="37"/>
      <c r="O24" s="22">
        <f t="shared" si="4"/>
        <v>108.3514696969697</v>
      </c>
      <c r="P24" s="22">
        <f t="shared" si="4"/>
        <v>98.92509090909091</v>
      </c>
      <c r="Q24" s="22">
        <f t="shared" si="4"/>
        <v>20.7</v>
      </c>
      <c r="R24" s="22" t="str">
        <f t="shared" si="4"/>
        <v>%</v>
      </c>
      <c r="S24" s="22">
        <f t="shared" si="4"/>
        <v>94</v>
      </c>
      <c r="T24" s="22">
        <f t="shared" si="4"/>
        <v>50</v>
      </c>
      <c r="V24" s="25">
        <f t="shared" si="11"/>
        <v>0.3240013974406162</v>
      </c>
    </row>
    <row r="25" spans="1:22" ht="40.5" customHeight="1">
      <c r="A25" s="89"/>
      <c r="B25" s="8">
        <v>9</v>
      </c>
      <c r="C25" s="64" t="s">
        <v>38</v>
      </c>
      <c r="D25" s="64"/>
      <c r="E25" s="24">
        <v>6.503</v>
      </c>
      <c r="F25" s="24" t="str">
        <f t="shared" si="10"/>
        <v>1 шт.</v>
      </c>
      <c r="G25" s="20">
        <f t="shared" si="9"/>
        <v>704.6096074393939</v>
      </c>
      <c r="H25" s="20">
        <f t="shared" si="12"/>
        <v>145.85418873995454</v>
      </c>
      <c r="I25" s="20">
        <f t="shared" si="13"/>
        <v>662.3330309930302</v>
      </c>
      <c r="J25" s="20">
        <f t="shared" si="14"/>
        <v>352.30480371969696</v>
      </c>
      <c r="K25" s="20">
        <f t="shared" si="5"/>
        <v>186.51</v>
      </c>
      <c r="L25" s="20">
        <f t="shared" si="6"/>
        <v>123.1</v>
      </c>
      <c r="M25" s="20">
        <f t="shared" si="7"/>
        <v>2174.7116308920754</v>
      </c>
      <c r="N25" s="37"/>
      <c r="O25" s="22">
        <f t="shared" si="4"/>
        <v>108.3514696969697</v>
      </c>
      <c r="P25" s="22">
        <f t="shared" si="4"/>
        <v>98.92509090909091</v>
      </c>
      <c r="Q25" s="22">
        <f t="shared" si="4"/>
        <v>20.7</v>
      </c>
      <c r="R25" s="22" t="str">
        <f t="shared" si="4"/>
        <v>%</v>
      </c>
      <c r="S25" s="22">
        <f t="shared" si="4"/>
        <v>94</v>
      </c>
      <c r="T25" s="22">
        <f t="shared" si="4"/>
        <v>50</v>
      </c>
      <c r="V25" s="25">
        <f t="shared" si="11"/>
        <v>0.3240006442358079</v>
      </c>
    </row>
    <row r="26" spans="2:22" ht="19.5" customHeight="1">
      <c r="B26" s="8">
        <v>10</v>
      </c>
      <c r="C26" s="64" t="s">
        <v>39</v>
      </c>
      <c r="D26" s="64"/>
      <c r="E26" s="24">
        <v>0.9</v>
      </c>
      <c r="F26" s="24" t="str">
        <f t="shared" si="10"/>
        <v>1 шт.</v>
      </c>
      <c r="G26" s="20">
        <f t="shared" si="9"/>
        <v>97.51632272727274</v>
      </c>
      <c r="H26" s="20">
        <f t="shared" si="12"/>
        <v>20.185878804545457</v>
      </c>
      <c r="I26" s="20">
        <f t="shared" si="13"/>
        <v>91.66534336363637</v>
      </c>
      <c r="J26" s="20">
        <f t="shared" si="14"/>
        <v>48.75816136363637</v>
      </c>
      <c r="K26" s="20">
        <f>ROUND((G26+H26+I26+J26)*10%,2)</f>
        <v>25.81</v>
      </c>
      <c r="L26" s="20">
        <f>ROUND((H26+I26+J26+K26+G26)*6%,2)</f>
        <v>17.04</v>
      </c>
      <c r="M26" s="20">
        <f>G26+H26+I26+J26+K26+L26</f>
        <v>300.97570625909094</v>
      </c>
      <c r="N26" s="37"/>
      <c r="O26" s="22">
        <f t="shared" si="4"/>
        <v>108.3514696969697</v>
      </c>
      <c r="P26" s="22">
        <f t="shared" si="4"/>
        <v>98.92509090909091</v>
      </c>
      <c r="Q26" s="22">
        <f t="shared" si="4"/>
        <v>20.7</v>
      </c>
      <c r="R26" s="22" t="str">
        <f t="shared" si="4"/>
        <v>%</v>
      </c>
      <c r="S26" s="22">
        <f t="shared" si="4"/>
        <v>94</v>
      </c>
      <c r="T26" s="22">
        <f t="shared" si="4"/>
        <v>50</v>
      </c>
      <c r="V26" s="25">
        <f t="shared" si="11"/>
        <v>0.32399526182029914</v>
      </c>
    </row>
    <row r="27" spans="2:22" ht="19.5" customHeight="1">
      <c r="B27" s="8">
        <v>11</v>
      </c>
      <c r="C27" s="64" t="s">
        <v>40</v>
      </c>
      <c r="D27" s="64"/>
      <c r="E27" s="24">
        <v>0.6</v>
      </c>
      <c r="F27" s="24" t="str">
        <f t="shared" si="10"/>
        <v>1 шт.</v>
      </c>
      <c r="G27" s="20">
        <f t="shared" si="9"/>
        <v>65.01088181818182</v>
      </c>
      <c r="H27" s="20">
        <f t="shared" si="12"/>
        <v>13.457252536363635</v>
      </c>
      <c r="I27" s="20">
        <f t="shared" si="13"/>
        <v>61.1102289090909</v>
      </c>
      <c r="J27" s="20">
        <f t="shared" si="14"/>
        <v>32.50544090909091</v>
      </c>
      <c r="K27" s="20">
        <f t="shared" si="5"/>
        <v>17.21</v>
      </c>
      <c r="L27" s="20">
        <f t="shared" si="6"/>
        <v>11.36</v>
      </c>
      <c r="M27" s="20">
        <f t="shared" si="7"/>
        <v>200.6538041727273</v>
      </c>
      <c r="N27" s="37"/>
      <c r="O27" s="22">
        <f t="shared" si="4"/>
        <v>108.3514696969697</v>
      </c>
      <c r="P27" s="22">
        <f t="shared" si="4"/>
        <v>98.92509090909091</v>
      </c>
      <c r="Q27" s="22">
        <f t="shared" si="4"/>
        <v>20.7</v>
      </c>
      <c r="R27" s="22" t="str">
        <f t="shared" si="4"/>
        <v>%</v>
      </c>
      <c r="S27" s="22">
        <f t="shared" si="4"/>
        <v>94</v>
      </c>
      <c r="T27" s="22">
        <f t="shared" si="4"/>
        <v>50</v>
      </c>
      <c r="V27" s="25">
        <f t="shared" si="11"/>
        <v>0.32400270623892835</v>
      </c>
    </row>
    <row r="28" spans="2:22" ht="19.5" customHeight="1">
      <c r="B28" s="8">
        <v>12</v>
      </c>
      <c r="C28" s="64" t="s">
        <v>41</v>
      </c>
      <c r="D28" s="64"/>
      <c r="E28" s="24">
        <v>0.757</v>
      </c>
      <c r="F28" s="24"/>
      <c r="G28" s="20">
        <f t="shared" si="9"/>
        <v>82.02206256060606</v>
      </c>
      <c r="H28" s="20">
        <f t="shared" si="12"/>
        <v>16.978566950045455</v>
      </c>
      <c r="I28" s="20">
        <f t="shared" si="13"/>
        <v>77.10073880696969</v>
      </c>
      <c r="J28" s="20">
        <f t="shared" si="14"/>
        <v>41.01103128030303</v>
      </c>
      <c r="K28" s="20">
        <f t="shared" si="5"/>
        <v>21.71</v>
      </c>
      <c r="L28" s="20">
        <f t="shared" si="6"/>
        <v>14.33</v>
      </c>
      <c r="M28" s="20">
        <f t="shared" si="7"/>
        <v>253.15239959792427</v>
      </c>
      <c r="N28" s="37"/>
      <c r="O28" s="22">
        <f t="shared" si="4"/>
        <v>108.3514696969697</v>
      </c>
      <c r="P28" s="22">
        <f t="shared" si="4"/>
        <v>98.92509090909091</v>
      </c>
      <c r="Q28" s="22">
        <f t="shared" si="4"/>
        <v>20.7</v>
      </c>
      <c r="R28" s="22" t="str">
        <f t="shared" si="4"/>
        <v>%</v>
      </c>
      <c r="S28" s="22">
        <f t="shared" si="4"/>
        <v>94</v>
      </c>
      <c r="T28" s="22">
        <f t="shared" si="4"/>
        <v>50</v>
      </c>
      <c r="V28" s="25">
        <f t="shared" si="11"/>
        <v>0.3239965039003133</v>
      </c>
    </row>
    <row r="29" spans="2:22" ht="19.5" customHeight="1">
      <c r="B29" s="8">
        <v>13</v>
      </c>
      <c r="C29" s="64" t="s">
        <v>42</v>
      </c>
      <c r="D29" s="64"/>
      <c r="E29" s="24">
        <v>0.39</v>
      </c>
      <c r="F29" s="24" t="str">
        <f>F27</f>
        <v>1 шт.</v>
      </c>
      <c r="G29" s="20">
        <f t="shared" si="9"/>
        <v>42.257073181818186</v>
      </c>
      <c r="H29" s="20">
        <f t="shared" si="12"/>
        <v>8.747214148636363</v>
      </c>
      <c r="I29" s="20">
        <f t="shared" si="13"/>
        <v>39.72164879090909</v>
      </c>
      <c r="J29" s="20">
        <f t="shared" si="14"/>
        <v>21.128536590909093</v>
      </c>
      <c r="K29" s="20">
        <f t="shared" si="5"/>
        <v>11.19</v>
      </c>
      <c r="L29" s="20">
        <f t="shared" si="6"/>
        <v>7.38</v>
      </c>
      <c r="M29" s="20">
        <f t="shared" si="7"/>
        <v>130.42447271227275</v>
      </c>
      <c r="N29" s="37"/>
      <c r="O29" s="22">
        <f t="shared" si="4"/>
        <v>108.3514696969697</v>
      </c>
      <c r="P29" s="22">
        <f t="shared" si="4"/>
        <v>98.92509090909091</v>
      </c>
      <c r="Q29" s="22">
        <f t="shared" si="4"/>
        <v>20.7</v>
      </c>
      <c r="R29" s="22" t="str">
        <f t="shared" si="4"/>
        <v>%</v>
      </c>
      <c r="S29" s="22">
        <f t="shared" si="4"/>
        <v>94</v>
      </c>
      <c r="T29" s="22">
        <f t="shared" si="4"/>
        <v>50</v>
      </c>
      <c r="V29" s="25">
        <f t="shared" si="11"/>
        <v>0.323982899074341</v>
      </c>
    </row>
    <row r="30" spans="2:22" ht="19.5" customHeight="1">
      <c r="B30" s="8">
        <v>14</v>
      </c>
      <c r="C30" s="64" t="s">
        <v>43</v>
      </c>
      <c r="D30" s="64"/>
      <c r="E30" s="24">
        <f>E28-E29</f>
        <v>0.367</v>
      </c>
      <c r="F30" s="24" t="str">
        <f>F29</f>
        <v>1 шт.</v>
      </c>
      <c r="G30" s="20">
        <f t="shared" si="9"/>
        <v>39.76498937878788</v>
      </c>
      <c r="H30" s="20">
        <f t="shared" si="12"/>
        <v>8.231352801409091</v>
      </c>
      <c r="I30" s="20">
        <f t="shared" si="13"/>
        <v>37.37909001606061</v>
      </c>
      <c r="J30" s="20">
        <f t="shared" si="14"/>
        <v>19.88249468939394</v>
      </c>
      <c r="K30" s="20">
        <f t="shared" si="5"/>
        <v>10.53</v>
      </c>
      <c r="L30" s="20">
        <f t="shared" si="6"/>
        <v>6.95</v>
      </c>
      <c r="M30" s="20">
        <f t="shared" si="7"/>
        <v>122.73792688565152</v>
      </c>
      <c r="N30" s="37"/>
      <c r="O30" s="22">
        <f>O29</f>
        <v>108.3514696969697</v>
      </c>
      <c r="P30" s="22">
        <f t="shared" si="4"/>
        <v>98.92509090909091</v>
      </c>
      <c r="Q30" s="22">
        <f t="shared" si="4"/>
        <v>20.7</v>
      </c>
      <c r="R30" s="22" t="str">
        <f t="shared" si="4"/>
        <v>%</v>
      </c>
      <c r="S30" s="22">
        <f t="shared" si="4"/>
        <v>94</v>
      </c>
      <c r="T30" s="22">
        <f t="shared" si="4"/>
        <v>50</v>
      </c>
      <c r="U30" s="23"/>
      <c r="V30" s="25">
        <f t="shared" si="11"/>
        <v>0.32399526182029914</v>
      </c>
    </row>
    <row r="31" spans="2:22" ht="19.5" customHeight="1">
      <c r="B31" s="8">
        <v>15</v>
      </c>
      <c r="C31" s="64" t="s">
        <v>44</v>
      </c>
      <c r="D31" s="64"/>
      <c r="E31" s="24">
        <v>0.6</v>
      </c>
      <c r="F31" s="24" t="str">
        <f>F30</f>
        <v>1 шт.</v>
      </c>
      <c r="G31" s="20">
        <f t="shared" si="9"/>
        <v>65.01088181818182</v>
      </c>
      <c r="H31" s="20">
        <f t="shared" si="12"/>
        <v>13.457252536363635</v>
      </c>
      <c r="I31" s="20">
        <f t="shared" si="13"/>
        <v>61.1102289090909</v>
      </c>
      <c r="J31" s="20">
        <f t="shared" si="14"/>
        <v>32.50544090909091</v>
      </c>
      <c r="K31" s="20">
        <f t="shared" si="5"/>
        <v>17.21</v>
      </c>
      <c r="L31" s="20">
        <f t="shared" si="6"/>
        <v>11.36</v>
      </c>
      <c r="M31" s="20">
        <f t="shared" si="7"/>
        <v>200.6538041727273</v>
      </c>
      <c r="N31" s="37"/>
      <c r="O31" s="22">
        <f>O30</f>
        <v>108.3514696969697</v>
      </c>
      <c r="P31" s="22">
        <f aca="true" t="shared" si="15" ref="P31:T42">P30</f>
        <v>98.92509090909091</v>
      </c>
      <c r="Q31" s="22">
        <f t="shared" si="15"/>
        <v>20.7</v>
      </c>
      <c r="R31" s="22" t="str">
        <f t="shared" si="15"/>
        <v>%</v>
      </c>
      <c r="S31" s="22">
        <f t="shared" si="15"/>
        <v>94</v>
      </c>
      <c r="T31" s="22">
        <f t="shared" si="15"/>
        <v>50</v>
      </c>
      <c r="U31" s="23"/>
      <c r="V31" s="25">
        <f t="shared" si="11"/>
        <v>0.324002426532011</v>
      </c>
    </row>
    <row r="32" spans="2:24" ht="19.5" customHeight="1">
      <c r="B32" s="8">
        <v>16</v>
      </c>
      <c r="C32" s="64" t="s">
        <v>45</v>
      </c>
      <c r="D32" s="64"/>
      <c r="E32" s="24">
        <v>1.51</v>
      </c>
      <c r="F32" s="24" t="str">
        <f>F31</f>
        <v>1 шт.</v>
      </c>
      <c r="G32" s="20">
        <f t="shared" si="9"/>
        <v>163.61071924242424</v>
      </c>
      <c r="H32" s="20">
        <f>G32*Q24%</f>
        <v>33.86741888318181</v>
      </c>
      <c r="I32" s="20">
        <f>G32*S24%</f>
        <v>153.79407608787878</v>
      </c>
      <c r="J32" s="20">
        <f>G32*T24%</f>
        <v>81.80535962121212</v>
      </c>
      <c r="K32" s="20">
        <f t="shared" si="5"/>
        <v>43.31</v>
      </c>
      <c r="L32" s="20">
        <f t="shared" si="6"/>
        <v>28.58</v>
      </c>
      <c r="M32" s="20">
        <f t="shared" si="7"/>
        <v>504.96757383469696</v>
      </c>
      <c r="N32" s="37"/>
      <c r="O32" s="22">
        <f aca="true" t="shared" si="16" ref="O32:T32">O30</f>
        <v>108.3514696969697</v>
      </c>
      <c r="P32" s="22">
        <f t="shared" si="16"/>
        <v>98.92509090909091</v>
      </c>
      <c r="Q32" s="22">
        <f t="shared" si="16"/>
        <v>20.7</v>
      </c>
      <c r="R32" s="22" t="str">
        <f t="shared" si="16"/>
        <v>%</v>
      </c>
      <c r="S32" s="22">
        <f t="shared" si="16"/>
        <v>94</v>
      </c>
      <c r="T32" s="22">
        <f t="shared" si="16"/>
        <v>50</v>
      </c>
      <c r="V32" s="25">
        <f t="shared" si="11"/>
        <v>0.32400639264402453</v>
      </c>
      <c r="X32" s="23">
        <f>E32/2</f>
        <v>0.755</v>
      </c>
    </row>
    <row r="33" spans="2:22" ht="19.5" customHeight="1">
      <c r="B33" s="8">
        <v>17</v>
      </c>
      <c r="C33" s="64" t="s">
        <v>47</v>
      </c>
      <c r="D33" s="64"/>
      <c r="E33" s="24">
        <v>0.618</v>
      </c>
      <c r="F33" s="24" t="str">
        <f aca="true" t="shared" si="17" ref="F33:F79">F32</f>
        <v>1 шт.</v>
      </c>
      <c r="G33" s="20">
        <f t="shared" si="9"/>
        <v>66.96120827272728</v>
      </c>
      <c r="H33" s="20">
        <f>G33*Q25%</f>
        <v>13.860970112454545</v>
      </c>
      <c r="I33" s="20">
        <f>G33*S25%</f>
        <v>62.94353577636364</v>
      </c>
      <c r="J33" s="20">
        <f>G33*T25%</f>
        <v>33.48060413636364</v>
      </c>
      <c r="K33" s="20">
        <f t="shared" si="5"/>
        <v>17.72</v>
      </c>
      <c r="L33" s="20">
        <f t="shared" si="6"/>
        <v>11.7</v>
      </c>
      <c r="M33" s="20">
        <f t="shared" si="7"/>
        <v>206.66631829790907</v>
      </c>
      <c r="N33" s="37"/>
      <c r="O33" s="22">
        <f>O32</f>
        <v>108.3514696969697</v>
      </c>
      <c r="P33" s="22">
        <f t="shared" si="15"/>
        <v>98.92509090909091</v>
      </c>
      <c r="Q33" s="22">
        <f t="shared" si="15"/>
        <v>20.7</v>
      </c>
      <c r="R33" s="22" t="str">
        <f t="shared" si="15"/>
        <v>%</v>
      </c>
      <c r="S33" s="22">
        <f t="shared" si="15"/>
        <v>94</v>
      </c>
      <c r="T33" s="22">
        <f t="shared" si="15"/>
        <v>50</v>
      </c>
      <c r="V33" s="25">
        <f t="shared" si="11"/>
        <v>0.3240105406233651</v>
      </c>
    </row>
    <row r="34" spans="2:27" s="28" customFormat="1" ht="19.5" customHeight="1">
      <c r="B34" s="8">
        <v>18</v>
      </c>
      <c r="C34" s="64" t="s">
        <v>46</v>
      </c>
      <c r="D34" s="64"/>
      <c r="E34" s="24">
        <f>E32-E33</f>
        <v>0.892</v>
      </c>
      <c r="F34" s="24" t="str">
        <f t="shared" si="17"/>
        <v>1 шт.</v>
      </c>
      <c r="G34" s="20">
        <f t="shared" si="9"/>
        <v>96.64951096969698</v>
      </c>
      <c r="H34" s="20">
        <f>G34*Q32%</f>
        <v>20.006448770727275</v>
      </c>
      <c r="I34" s="20">
        <f>G34*S32%</f>
        <v>90.85054031151515</v>
      </c>
      <c r="J34" s="20">
        <f>G34*T32%</f>
        <v>48.32475548484849</v>
      </c>
      <c r="K34" s="20">
        <f t="shared" si="5"/>
        <v>25.58</v>
      </c>
      <c r="L34" s="20">
        <f t="shared" si="6"/>
        <v>16.88</v>
      </c>
      <c r="M34" s="20">
        <f t="shared" si="7"/>
        <v>298.29125553678784</v>
      </c>
      <c r="N34" s="37"/>
      <c r="O34" s="22">
        <f>O33</f>
        <v>108.3514696969697</v>
      </c>
      <c r="P34" s="22">
        <f t="shared" si="15"/>
        <v>98.92509090909091</v>
      </c>
      <c r="Q34" s="22">
        <f t="shared" si="15"/>
        <v>20.7</v>
      </c>
      <c r="R34" s="22" t="str">
        <f t="shared" si="15"/>
        <v>%</v>
      </c>
      <c r="S34" s="22">
        <f t="shared" si="15"/>
        <v>94</v>
      </c>
      <c r="T34" s="22">
        <f t="shared" si="15"/>
        <v>50</v>
      </c>
      <c r="U34" s="26"/>
      <c r="V34" s="25">
        <f t="shared" si="11"/>
        <v>0.32400347715790634</v>
      </c>
      <c r="AA34" s="23"/>
    </row>
    <row r="35" spans="2:27" ht="33.75" customHeight="1">
      <c r="B35" s="8">
        <v>19</v>
      </c>
      <c r="C35" s="64" t="s">
        <v>48</v>
      </c>
      <c r="D35" s="64"/>
      <c r="E35" s="24">
        <v>1.71</v>
      </c>
      <c r="F35" s="24" t="str">
        <f t="shared" si="17"/>
        <v>1 шт.</v>
      </c>
      <c r="G35" s="20">
        <f t="shared" si="9"/>
        <v>185.2810131818182</v>
      </c>
      <c r="H35" s="20">
        <f>G35*Q33%</f>
        <v>38.35316972863637</v>
      </c>
      <c r="I35" s="20">
        <f>G35*S33%</f>
        <v>174.1641523909091</v>
      </c>
      <c r="J35" s="20">
        <f>G35*T33%</f>
        <v>92.6405065909091</v>
      </c>
      <c r="K35" s="20">
        <f t="shared" si="5"/>
        <v>49.04</v>
      </c>
      <c r="L35" s="20">
        <f t="shared" si="6"/>
        <v>32.37</v>
      </c>
      <c r="M35" s="20">
        <f t="shared" si="7"/>
        <v>571.8488418922727</v>
      </c>
      <c r="N35" s="37"/>
      <c r="O35" s="22">
        <f>O34</f>
        <v>108.3514696969697</v>
      </c>
      <c r="P35" s="22">
        <f t="shared" si="15"/>
        <v>98.92509090909091</v>
      </c>
      <c r="Q35" s="22">
        <f t="shared" si="15"/>
        <v>20.7</v>
      </c>
      <c r="R35" s="22" t="str">
        <f t="shared" si="15"/>
        <v>%</v>
      </c>
      <c r="S35" s="22">
        <f t="shared" si="15"/>
        <v>94</v>
      </c>
      <c r="T35" s="22">
        <f t="shared" si="15"/>
        <v>50</v>
      </c>
      <c r="V35" s="25">
        <f>G37/M37</f>
        <v>0.32400783760485596</v>
      </c>
      <c r="AA35" s="28"/>
    </row>
    <row r="36" spans="2:27" ht="33.75" customHeight="1">
      <c r="B36" s="8">
        <v>20</v>
      </c>
      <c r="C36" s="83" t="s">
        <v>118</v>
      </c>
      <c r="D36" s="84"/>
      <c r="E36" s="24">
        <v>0.476</v>
      </c>
      <c r="F36" s="24"/>
      <c r="G36" s="20">
        <f t="shared" si="9"/>
        <v>51.575299575757576</v>
      </c>
      <c r="H36" s="20">
        <f>G36*Q34%</f>
        <v>10.676087012181817</v>
      </c>
      <c r="I36" s="20">
        <f>G36*S34%</f>
        <v>48.48078160121212</v>
      </c>
      <c r="J36" s="20">
        <f>G36*T34%</f>
        <v>25.787649787878788</v>
      </c>
      <c r="K36" s="20">
        <f>ROUND((G36+H36+I36+J36)*10%,2)</f>
        <v>13.65</v>
      </c>
      <c r="L36" s="20">
        <f>ROUND((H36+I36+J36+K36+G36)*6%,2)</f>
        <v>9.01</v>
      </c>
      <c r="M36" s="20">
        <f>G36+H36+I36+J36+K36+L36</f>
        <v>159.1798179770303</v>
      </c>
      <c r="N36" s="37"/>
      <c r="O36" s="22">
        <f>O35</f>
        <v>108.3514696969697</v>
      </c>
      <c r="P36" s="22">
        <f t="shared" si="15"/>
        <v>98.92509090909091</v>
      </c>
      <c r="Q36" s="22">
        <f t="shared" si="15"/>
        <v>20.7</v>
      </c>
      <c r="R36" s="22" t="str">
        <f t="shared" si="15"/>
        <v>%</v>
      </c>
      <c r="S36" s="22">
        <f t="shared" si="15"/>
        <v>94</v>
      </c>
      <c r="T36" s="22">
        <f t="shared" si="15"/>
        <v>50</v>
      </c>
      <c r="AA36" s="28"/>
    </row>
    <row r="37" spans="1:22" ht="19.5" customHeight="1">
      <c r="A37" s="90" t="s">
        <v>162</v>
      </c>
      <c r="B37" s="8">
        <v>21</v>
      </c>
      <c r="C37" s="64" t="s">
        <v>49</v>
      </c>
      <c r="D37" s="64"/>
      <c r="E37" s="24">
        <v>0.651</v>
      </c>
      <c r="F37" s="24" t="str">
        <f>F35</f>
        <v>1 шт.</v>
      </c>
      <c r="G37" s="20">
        <f t="shared" si="9"/>
        <v>70.53680677272727</v>
      </c>
      <c r="H37" s="20">
        <f>G37*Q34%</f>
        <v>14.601119001954546</v>
      </c>
      <c r="I37" s="20">
        <f>G37*S34%</f>
        <v>66.30459836636363</v>
      </c>
      <c r="J37" s="20">
        <f>G37*T34%</f>
        <v>35.26840338636364</v>
      </c>
      <c r="K37" s="20">
        <f t="shared" si="5"/>
        <v>18.67</v>
      </c>
      <c r="L37" s="20">
        <f t="shared" si="6"/>
        <v>12.32</v>
      </c>
      <c r="M37" s="20">
        <f t="shared" si="7"/>
        <v>217.70092752740908</v>
      </c>
      <c r="N37" s="37"/>
      <c r="O37" s="22">
        <f aca="true" t="shared" si="18" ref="O37:T37">O35</f>
        <v>108.3514696969697</v>
      </c>
      <c r="P37" s="22">
        <f t="shared" si="18"/>
        <v>98.92509090909091</v>
      </c>
      <c r="Q37" s="22">
        <f t="shared" si="18"/>
        <v>20.7</v>
      </c>
      <c r="R37" s="22" t="str">
        <f t="shared" si="18"/>
        <v>%</v>
      </c>
      <c r="S37" s="22">
        <f t="shared" si="18"/>
        <v>94</v>
      </c>
      <c r="T37" s="22">
        <f t="shared" si="18"/>
        <v>50</v>
      </c>
      <c r="V37" s="25">
        <f t="shared" si="11"/>
        <v>0.32400270623892835</v>
      </c>
    </row>
    <row r="38" spans="1:22" ht="43.5" customHeight="1">
      <c r="A38" s="90"/>
      <c r="B38" s="8">
        <v>22</v>
      </c>
      <c r="C38" s="64" t="s">
        <v>56</v>
      </c>
      <c r="D38" s="64"/>
      <c r="E38" s="24">
        <v>0.757</v>
      </c>
      <c r="F38" s="24" t="str">
        <f t="shared" si="17"/>
        <v>1 шт.</v>
      </c>
      <c r="G38" s="20">
        <f t="shared" si="9"/>
        <v>82.02206256060606</v>
      </c>
      <c r="H38" s="20">
        <f>G38*Q35%</f>
        <v>16.978566950045455</v>
      </c>
      <c r="I38" s="20">
        <f>G38*S35%</f>
        <v>77.10073880696969</v>
      </c>
      <c r="J38" s="20">
        <f>G38*T35%</f>
        <v>41.01103128030303</v>
      </c>
      <c r="K38" s="20">
        <f>ROUND((G38+H38+I38+J38)*10%,2)</f>
        <v>21.71</v>
      </c>
      <c r="L38" s="20">
        <f>ROUND((H38+I38+J38+K38+G38)*6%,2)</f>
        <v>14.33</v>
      </c>
      <c r="M38" s="20">
        <f>G38+H38+I38+J38+K38+L38</f>
        <v>253.15239959792427</v>
      </c>
      <c r="N38" s="37"/>
      <c r="O38" s="22">
        <f>O37</f>
        <v>108.3514696969697</v>
      </c>
      <c r="P38" s="22">
        <f t="shared" si="15"/>
        <v>98.92509090909091</v>
      </c>
      <c r="Q38" s="22">
        <f t="shared" si="15"/>
        <v>20.7</v>
      </c>
      <c r="R38" s="22" t="str">
        <f t="shared" si="15"/>
        <v>%</v>
      </c>
      <c r="S38" s="22">
        <f t="shared" si="15"/>
        <v>94</v>
      </c>
      <c r="T38" s="22">
        <f t="shared" si="15"/>
        <v>50</v>
      </c>
      <c r="V38" s="25">
        <f t="shared" si="11"/>
        <v>0.3240017894536696</v>
      </c>
    </row>
    <row r="39" spans="1:22" ht="19.5" customHeight="1">
      <c r="A39" s="90"/>
      <c r="B39" s="8">
        <v>23</v>
      </c>
      <c r="C39" s="64" t="s">
        <v>50</v>
      </c>
      <c r="D39" s="64"/>
      <c r="E39" s="21">
        <v>1.41</v>
      </c>
      <c r="F39" s="24" t="str">
        <f t="shared" si="17"/>
        <v>1 шт.</v>
      </c>
      <c r="G39" s="20">
        <f t="shared" si="9"/>
        <v>152.77557227272726</v>
      </c>
      <c r="H39" s="20">
        <f>G39*Q35%</f>
        <v>31.62454346045454</v>
      </c>
      <c r="I39" s="20">
        <f>G39*S35%</f>
        <v>143.60903793636362</v>
      </c>
      <c r="J39" s="20">
        <f>G39*T35%</f>
        <v>76.38778613636363</v>
      </c>
      <c r="K39" s="20">
        <f t="shared" si="5"/>
        <v>40.44</v>
      </c>
      <c r="L39" s="20">
        <f t="shared" si="6"/>
        <v>26.69</v>
      </c>
      <c r="M39" s="20">
        <f t="shared" si="7"/>
        <v>471.526939805909</v>
      </c>
      <c r="N39" s="37"/>
      <c r="O39" s="22">
        <f aca="true" t="shared" si="19" ref="O39:T39">O37</f>
        <v>108.3514696969697</v>
      </c>
      <c r="P39" s="22">
        <f t="shared" si="19"/>
        <v>98.92509090909091</v>
      </c>
      <c r="Q39" s="22">
        <f t="shared" si="19"/>
        <v>20.7</v>
      </c>
      <c r="R39" s="22" t="str">
        <f t="shared" si="19"/>
        <v>%</v>
      </c>
      <c r="S39" s="22">
        <f t="shared" si="19"/>
        <v>94</v>
      </c>
      <c r="T39" s="22">
        <f t="shared" si="19"/>
        <v>50</v>
      </c>
      <c r="U39" s="23"/>
      <c r="V39" s="25">
        <f t="shared" si="11"/>
        <v>0.3240006154061108</v>
      </c>
    </row>
    <row r="40" spans="1:22" ht="19.5" customHeight="1">
      <c r="A40" s="90"/>
      <c r="B40" s="8">
        <v>24</v>
      </c>
      <c r="C40" s="63" t="s">
        <v>51</v>
      </c>
      <c r="D40" s="63"/>
      <c r="E40" s="21">
        <v>1.867</v>
      </c>
      <c r="F40" s="24" t="str">
        <f t="shared" si="17"/>
        <v>1 шт.</v>
      </c>
      <c r="G40" s="20">
        <f t="shared" si="9"/>
        <v>202.29219392424244</v>
      </c>
      <c r="H40" s="20">
        <f>G40*Q37%</f>
        <v>41.87448414231818</v>
      </c>
      <c r="I40" s="20">
        <f>G40*S37%</f>
        <v>190.15466228878788</v>
      </c>
      <c r="J40" s="20">
        <f>G40*T37%</f>
        <v>101.14609696212122</v>
      </c>
      <c r="K40" s="20">
        <f t="shared" si="5"/>
        <v>53.55</v>
      </c>
      <c r="L40" s="20">
        <f t="shared" si="6"/>
        <v>35.34</v>
      </c>
      <c r="M40" s="20">
        <f t="shared" si="7"/>
        <v>624.3574373174697</v>
      </c>
      <c r="N40" s="37"/>
      <c r="O40" s="22">
        <f>O39</f>
        <v>108.3514696969697</v>
      </c>
      <c r="P40" s="22">
        <f t="shared" si="15"/>
        <v>98.92509090909091</v>
      </c>
      <c r="Q40" s="22">
        <f t="shared" si="15"/>
        <v>20.7</v>
      </c>
      <c r="R40" s="22" t="str">
        <f t="shared" si="15"/>
        <v>%</v>
      </c>
      <c r="S40" s="22">
        <f t="shared" si="15"/>
        <v>94</v>
      </c>
      <c r="T40" s="22">
        <f t="shared" si="15"/>
        <v>50</v>
      </c>
      <c r="U40" s="23"/>
      <c r="V40" s="25">
        <f t="shared" si="11"/>
        <v>0.3239992986151653</v>
      </c>
    </row>
    <row r="41" spans="1:22" ht="40.5" customHeight="1">
      <c r="A41" s="90"/>
      <c r="B41" s="8">
        <v>25</v>
      </c>
      <c r="C41" s="66" t="s">
        <v>52</v>
      </c>
      <c r="D41" s="66"/>
      <c r="E41" s="21">
        <v>1.6</v>
      </c>
      <c r="F41" s="24" t="str">
        <f t="shared" si="17"/>
        <v>1 шт.</v>
      </c>
      <c r="G41" s="20">
        <f t="shared" si="9"/>
        <v>173.36235151515154</v>
      </c>
      <c r="H41" s="20">
        <f>G41*Q39%</f>
        <v>35.88600676363637</v>
      </c>
      <c r="I41" s="20">
        <f>G41*S39%</f>
        <v>162.96061042424245</v>
      </c>
      <c r="J41" s="20">
        <f>G41*T39%</f>
        <v>86.68117575757577</v>
      </c>
      <c r="K41" s="20">
        <f t="shared" si="5"/>
        <v>45.89</v>
      </c>
      <c r="L41" s="20">
        <f t="shared" si="6"/>
        <v>30.29</v>
      </c>
      <c r="M41" s="20">
        <f t="shared" si="7"/>
        <v>535.0701444606061</v>
      </c>
      <c r="N41" s="37"/>
      <c r="O41" s="22">
        <f>O40</f>
        <v>108.3514696969697</v>
      </c>
      <c r="P41" s="22">
        <f t="shared" si="15"/>
        <v>98.92509090909091</v>
      </c>
      <c r="Q41" s="22">
        <f t="shared" si="15"/>
        <v>20.7</v>
      </c>
      <c r="R41" s="22" t="str">
        <f t="shared" si="15"/>
        <v>%</v>
      </c>
      <c r="S41" s="22">
        <f t="shared" si="15"/>
        <v>94</v>
      </c>
      <c r="T41" s="22">
        <f t="shared" si="15"/>
        <v>50</v>
      </c>
      <c r="U41" s="23"/>
      <c r="V41" s="25">
        <f>G43/M43</f>
        <v>0.32398917372977465</v>
      </c>
    </row>
    <row r="42" spans="1:22" ht="40.5" customHeight="1">
      <c r="A42" s="90"/>
      <c r="B42" s="8">
        <v>26</v>
      </c>
      <c r="C42" s="66" t="s">
        <v>159</v>
      </c>
      <c r="D42" s="66"/>
      <c r="E42" s="21">
        <v>0.81</v>
      </c>
      <c r="F42" s="24" t="str">
        <f t="shared" si="17"/>
        <v>1 шт.</v>
      </c>
      <c r="G42" s="20">
        <f t="shared" si="9"/>
        <v>87.76469045454546</v>
      </c>
      <c r="H42" s="20">
        <f>G42*Q40%</f>
        <v>18.16729092409091</v>
      </c>
      <c r="I42" s="20">
        <f>G42*S40%</f>
        <v>82.49880902727273</v>
      </c>
      <c r="J42" s="20">
        <f>G42*T40%</f>
        <v>43.88234522727273</v>
      </c>
      <c r="K42" s="20">
        <f>ROUND((G42+H42+I42+J42)*10%,2)</f>
        <v>23.23</v>
      </c>
      <c r="L42" s="20">
        <f>ROUND((H42+I42+J42+K42+G42)*6%,2)</f>
        <v>15.33</v>
      </c>
      <c r="M42" s="20">
        <f>G42+H42+I42+J42+K42+L42</f>
        <v>270.8731356331818</v>
      </c>
      <c r="N42" s="37"/>
      <c r="O42" s="22">
        <f>O41</f>
        <v>108.3514696969697</v>
      </c>
      <c r="P42" s="22">
        <f t="shared" si="15"/>
        <v>98.92509090909091</v>
      </c>
      <c r="Q42" s="22">
        <f t="shared" si="15"/>
        <v>20.7</v>
      </c>
      <c r="R42" s="22" t="str">
        <f t="shared" si="15"/>
        <v>%</v>
      </c>
      <c r="S42" s="22">
        <f t="shared" si="15"/>
        <v>94</v>
      </c>
      <c r="T42" s="22">
        <f t="shared" si="15"/>
        <v>50</v>
      </c>
      <c r="U42" s="23"/>
      <c r="V42" s="25">
        <f>G44/M44</f>
        <v>0.323996993124815</v>
      </c>
    </row>
    <row r="43" spans="1:27" s="28" customFormat="1" ht="19.5" customHeight="1">
      <c r="A43" s="90"/>
      <c r="B43" s="8">
        <v>27</v>
      </c>
      <c r="C43" s="66" t="s">
        <v>54</v>
      </c>
      <c r="D43" s="66"/>
      <c r="E43" s="21">
        <v>0.61</v>
      </c>
      <c r="F43" s="24" t="str">
        <f>F41</f>
        <v>1 шт.</v>
      </c>
      <c r="G43" s="20">
        <f t="shared" si="9"/>
        <v>66.09439651515152</v>
      </c>
      <c r="H43" s="20">
        <f>G43*Q40%</f>
        <v>13.681540078636363</v>
      </c>
      <c r="I43" s="20">
        <f>G43*S40%</f>
        <v>62.12873272424242</v>
      </c>
      <c r="J43" s="20">
        <f>G43*T40%</f>
        <v>33.04719825757576</v>
      </c>
      <c r="K43" s="20">
        <f t="shared" si="5"/>
        <v>17.5</v>
      </c>
      <c r="L43" s="20">
        <f t="shared" si="6"/>
        <v>11.55</v>
      </c>
      <c r="M43" s="20">
        <f t="shared" si="7"/>
        <v>204.00186757560607</v>
      </c>
      <c r="N43" s="37"/>
      <c r="O43" s="22">
        <f aca="true" t="shared" si="20" ref="O43:T43">O41</f>
        <v>108.3514696969697</v>
      </c>
      <c r="P43" s="22">
        <f t="shared" si="20"/>
        <v>98.92509090909091</v>
      </c>
      <c r="Q43" s="22">
        <f t="shared" si="20"/>
        <v>20.7</v>
      </c>
      <c r="R43" s="22" t="str">
        <f t="shared" si="20"/>
        <v>%</v>
      </c>
      <c r="S43" s="22">
        <f t="shared" si="20"/>
        <v>94</v>
      </c>
      <c r="T43" s="22">
        <f t="shared" si="20"/>
        <v>50</v>
      </c>
      <c r="V43" s="25">
        <f t="shared" si="11"/>
        <v>0.323996993124815</v>
      </c>
      <c r="AA43" s="23"/>
    </row>
    <row r="44" spans="1:22" s="28" customFormat="1" ht="19.5" customHeight="1">
      <c r="A44" s="90"/>
      <c r="B44" s="8">
        <v>28</v>
      </c>
      <c r="C44" s="66" t="s">
        <v>53</v>
      </c>
      <c r="D44" s="66"/>
      <c r="E44" s="21">
        <v>0.457</v>
      </c>
      <c r="F44" s="24" t="str">
        <f t="shared" si="17"/>
        <v>1 шт.</v>
      </c>
      <c r="G44" s="20">
        <f t="shared" si="9"/>
        <v>49.51662165151515</v>
      </c>
      <c r="H44" s="20">
        <f>G44*Q41%</f>
        <v>10.249940681863636</v>
      </c>
      <c r="I44" s="20">
        <f>G44*S41%</f>
        <v>46.54562435242424</v>
      </c>
      <c r="J44" s="20">
        <f>G44*T41%</f>
        <v>24.758310825757576</v>
      </c>
      <c r="K44" s="20">
        <f t="shared" si="5"/>
        <v>13.11</v>
      </c>
      <c r="L44" s="20">
        <f t="shared" si="6"/>
        <v>8.65</v>
      </c>
      <c r="M44" s="20">
        <f t="shared" si="7"/>
        <v>152.8304975115606</v>
      </c>
      <c r="N44" s="37"/>
      <c r="O44" s="22">
        <f>O43</f>
        <v>108.3514696969697</v>
      </c>
      <c r="P44" s="22">
        <f aca="true" t="shared" si="21" ref="P44:T45">P43</f>
        <v>98.92509090909091</v>
      </c>
      <c r="Q44" s="22">
        <f t="shared" si="21"/>
        <v>20.7</v>
      </c>
      <c r="R44" s="22" t="str">
        <f t="shared" si="21"/>
        <v>%</v>
      </c>
      <c r="S44" s="22">
        <f t="shared" si="21"/>
        <v>94</v>
      </c>
      <c r="T44" s="22">
        <f t="shared" si="21"/>
        <v>50</v>
      </c>
      <c r="V44" s="25">
        <f t="shared" si="11"/>
        <v>0.3240114096033397</v>
      </c>
    </row>
    <row r="45" spans="1:27" ht="19.5" customHeight="1">
      <c r="A45" s="90"/>
      <c r="B45" s="8">
        <v>29</v>
      </c>
      <c r="C45" s="64" t="s">
        <v>57</v>
      </c>
      <c r="D45" s="64"/>
      <c r="E45" s="21">
        <v>0.175</v>
      </c>
      <c r="F45" s="24" t="str">
        <f t="shared" si="17"/>
        <v>1 шт.</v>
      </c>
      <c r="G45" s="20">
        <f t="shared" si="9"/>
        <v>18.961507196969695</v>
      </c>
      <c r="H45" s="20">
        <f aca="true" t="shared" si="22" ref="H45:H51">G45*Q43%</f>
        <v>3.9250319897727266</v>
      </c>
      <c r="I45" s="20">
        <f aca="true" t="shared" si="23" ref="I45:I51">G45*S43%</f>
        <v>17.823816765151513</v>
      </c>
      <c r="J45" s="20">
        <f aca="true" t="shared" si="24" ref="J45:J51">G45*T43%</f>
        <v>9.480753598484847</v>
      </c>
      <c r="K45" s="20">
        <f aca="true" t="shared" si="25" ref="K45:K50">ROUND((G45+H45+I45+J45)*10%,2)</f>
        <v>5.02</v>
      </c>
      <c r="L45" s="20">
        <f aca="true" t="shared" si="26" ref="L45:L50">ROUND((H45+I45+J45+K45+G45)*6%,2)</f>
        <v>3.31</v>
      </c>
      <c r="M45" s="20">
        <f aca="true" t="shared" si="27" ref="M45:M50">G45+H45+I45+J45+K45+L45</f>
        <v>58.52110955037878</v>
      </c>
      <c r="N45" s="37"/>
      <c r="O45" s="22">
        <f>O44</f>
        <v>108.3514696969697</v>
      </c>
      <c r="P45" s="22">
        <f t="shared" si="21"/>
        <v>98.92509090909091</v>
      </c>
      <c r="Q45" s="22">
        <f t="shared" si="21"/>
        <v>20.7</v>
      </c>
      <c r="R45" s="22" t="str">
        <f t="shared" si="21"/>
        <v>%</v>
      </c>
      <c r="S45" s="22">
        <f t="shared" si="21"/>
        <v>94</v>
      </c>
      <c r="T45" s="22">
        <f t="shared" si="21"/>
        <v>50</v>
      </c>
      <c r="V45" s="25">
        <f t="shared" si="11"/>
        <v>0.32401140960333974</v>
      </c>
      <c r="AA45" s="28"/>
    </row>
    <row r="46" spans="1:22" s="28" customFormat="1" ht="19.5" customHeight="1">
      <c r="A46" s="90"/>
      <c r="B46" s="8">
        <v>30</v>
      </c>
      <c r="C46" s="64" t="s">
        <v>55</v>
      </c>
      <c r="D46" s="64"/>
      <c r="E46" s="24">
        <v>0.3</v>
      </c>
      <c r="F46" s="24" t="str">
        <f t="shared" si="17"/>
        <v>1 шт.</v>
      </c>
      <c r="G46" s="20">
        <f t="shared" si="9"/>
        <v>32.50544090909091</v>
      </c>
      <c r="H46" s="20">
        <f t="shared" si="22"/>
        <v>6.728626268181817</v>
      </c>
      <c r="I46" s="20">
        <f t="shared" si="23"/>
        <v>30.55511445454545</v>
      </c>
      <c r="J46" s="20">
        <f t="shared" si="24"/>
        <v>16.252720454545454</v>
      </c>
      <c r="K46" s="20">
        <f t="shared" si="25"/>
        <v>8.6</v>
      </c>
      <c r="L46" s="20">
        <f t="shared" si="26"/>
        <v>5.68</v>
      </c>
      <c r="M46" s="20">
        <f t="shared" si="27"/>
        <v>100.32190208636362</v>
      </c>
      <c r="N46" s="37"/>
      <c r="O46" s="26">
        <f aca="true" t="shared" si="28" ref="O46:T50">O45</f>
        <v>108.3514696969697</v>
      </c>
      <c r="P46" s="26">
        <f t="shared" si="28"/>
        <v>98.92509090909091</v>
      </c>
      <c r="Q46" s="26">
        <f t="shared" si="28"/>
        <v>20.7</v>
      </c>
      <c r="R46" s="26" t="str">
        <f t="shared" si="28"/>
        <v>%</v>
      </c>
      <c r="S46" s="26">
        <f t="shared" si="28"/>
        <v>94</v>
      </c>
      <c r="T46" s="26">
        <f t="shared" si="28"/>
        <v>50</v>
      </c>
      <c r="U46" s="26"/>
      <c r="V46" s="25">
        <f t="shared" si="11"/>
        <v>0.32401140960333974</v>
      </c>
    </row>
    <row r="47" spans="1:22" s="28" customFormat="1" ht="19.5" customHeight="1">
      <c r="A47" s="90"/>
      <c r="B47" s="8">
        <v>31</v>
      </c>
      <c r="C47" s="64" t="s">
        <v>58</v>
      </c>
      <c r="D47" s="64"/>
      <c r="E47" s="24">
        <f>E46</f>
        <v>0.3</v>
      </c>
      <c r="F47" s="24" t="str">
        <f t="shared" si="17"/>
        <v>1 шт.</v>
      </c>
      <c r="G47" s="20">
        <f t="shared" si="9"/>
        <v>32.50544090909091</v>
      </c>
      <c r="H47" s="20">
        <f t="shared" si="22"/>
        <v>6.728626268181817</v>
      </c>
      <c r="I47" s="20">
        <f t="shared" si="23"/>
        <v>30.55511445454545</v>
      </c>
      <c r="J47" s="20">
        <f t="shared" si="24"/>
        <v>16.252720454545454</v>
      </c>
      <c r="K47" s="20">
        <f t="shared" si="25"/>
        <v>8.6</v>
      </c>
      <c r="L47" s="20">
        <f t="shared" si="26"/>
        <v>5.68</v>
      </c>
      <c r="M47" s="20">
        <f t="shared" si="27"/>
        <v>100.32190208636362</v>
      </c>
      <c r="N47" s="37"/>
      <c r="O47" s="26">
        <f t="shared" si="28"/>
        <v>108.3514696969697</v>
      </c>
      <c r="P47" s="26">
        <f t="shared" si="28"/>
        <v>98.92509090909091</v>
      </c>
      <c r="Q47" s="26">
        <f t="shared" si="28"/>
        <v>20.7</v>
      </c>
      <c r="R47" s="26" t="str">
        <f t="shared" si="28"/>
        <v>%</v>
      </c>
      <c r="S47" s="26">
        <f t="shared" si="28"/>
        <v>94</v>
      </c>
      <c r="T47" s="26">
        <f t="shared" si="28"/>
        <v>50</v>
      </c>
      <c r="U47" s="26"/>
      <c r="V47" s="25">
        <f t="shared" si="11"/>
        <v>0.3240074997780545</v>
      </c>
    </row>
    <row r="48" spans="1:22" s="28" customFormat="1" ht="36" customHeight="1">
      <c r="A48" s="91"/>
      <c r="B48" s="8">
        <v>32</v>
      </c>
      <c r="C48" s="64" t="s">
        <v>59</v>
      </c>
      <c r="D48" s="64"/>
      <c r="E48" s="24">
        <v>0.793</v>
      </c>
      <c r="F48" s="24"/>
      <c r="G48" s="20">
        <f t="shared" si="9"/>
        <v>85.92271546969698</v>
      </c>
      <c r="H48" s="20">
        <f t="shared" si="22"/>
        <v>17.786002102227275</v>
      </c>
      <c r="I48" s="20">
        <f t="shared" si="23"/>
        <v>80.76735254151515</v>
      </c>
      <c r="J48" s="20">
        <f t="shared" si="24"/>
        <v>42.96135773484849</v>
      </c>
      <c r="K48" s="20">
        <f t="shared" si="25"/>
        <v>22.74</v>
      </c>
      <c r="L48" s="20">
        <f t="shared" si="26"/>
        <v>15.01</v>
      </c>
      <c r="M48" s="20">
        <f t="shared" si="27"/>
        <v>265.1874278482879</v>
      </c>
      <c r="N48" s="37"/>
      <c r="O48" s="26">
        <f t="shared" si="28"/>
        <v>108.3514696969697</v>
      </c>
      <c r="P48" s="26">
        <f t="shared" si="28"/>
        <v>98.92509090909091</v>
      </c>
      <c r="Q48" s="26">
        <f t="shared" si="28"/>
        <v>20.7</v>
      </c>
      <c r="R48" s="26" t="str">
        <f t="shared" si="28"/>
        <v>%</v>
      </c>
      <c r="S48" s="26">
        <f t="shared" si="28"/>
        <v>94</v>
      </c>
      <c r="T48" s="26">
        <f t="shared" si="28"/>
        <v>50</v>
      </c>
      <c r="U48" s="26"/>
      <c r="V48" s="25" t="e">
        <f t="shared" si="11"/>
        <v>#DIV/0!</v>
      </c>
    </row>
    <row r="49" spans="2:22" ht="19.5" customHeight="1">
      <c r="B49" s="8">
        <v>33</v>
      </c>
      <c r="C49" s="64" t="s">
        <v>157</v>
      </c>
      <c r="D49" s="64"/>
      <c r="E49" s="24"/>
      <c r="F49" s="24"/>
      <c r="G49" s="20"/>
      <c r="H49" s="20"/>
      <c r="I49" s="20"/>
      <c r="J49" s="20"/>
      <c r="K49" s="20"/>
      <c r="L49" s="20"/>
      <c r="M49" s="20"/>
      <c r="N49" s="37"/>
      <c r="O49" s="22">
        <f t="shared" si="28"/>
        <v>108.3514696969697</v>
      </c>
      <c r="P49" s="22">
        <f t="shared" si="28"/>
        <v>98.92509090909091</v>
      </c>
      <c r="Q49" s="22">
        <f t="shared" si="28"/>
        <v>20.7</v>
      </c>
      <c r="R49" s="22" t="str">
        <f t="shared" si="28"/>
        <v>%</v>
      </c>
      <c r="S49" s="22">
        <f t="shared" si="28"/>
        <v>94</v>
      </c>
      <c r="T49" s="22">
        <f t="shared" si="28"/>
        <v>50</v>
      </c>
      <c r="V49" s="25">
        <f t="shared" si="11"/>
        <v>0.3239957511234104</v>
      </c>
    </row>
    <row r="50" spans="2:22" ht="19.5" customHeight="1">
      <c r="B50" s="24"/>
      <c r="C50" s="62" t="s">
        <v>69</v>
      </c>
      <c r="D50" s="63"/>
      <c r="E50" s="24">
        <v>0.495</v>
      </c>
      <c r="F50" s="24" t="str">
        <f>F53</f>
        <v>1 м.п.</v>
      </c>
      <c r="G50" s="20">
        <f>O48*E50</f>
        <v>53.6339775</v>
      </c>
      <c r="H50" s="20">
        <f t="shared" si="22"/>
        <v>11.1022333425</v>
      </c>
      <c r="I50" s="20">
        <f t="shared" si="23"/>
        <v>50.415938849999996</v>
      </c>
      <c r="J50" s="20">
        <f t="shared" si="24"/>
        <v>26.81698875</v>
      </c>
      <c r="K50" s="20">
        <f t="shared" si="25"/>
        <v>14.2</v>
      </c>
      <c r="L50" s="20">
        <f t="shared" si="26"/>
        <v>9.37</v>
      </c>
      <c r="M50" s="20">
        <f t="shared" si="27"/>
        <v>165.5391384425</v>
      </c>
      <c r="N50" s="37"/>
      <c r="O50" s="22">
        <f t="shared" si="28"/>
        <v>108.3514696969697</v>
      </c>
      <c r="P50" s="22">
        <f t="shared" si="28"/>
        <v>98.92509090909091</v>
      </c>
      <c r="Q50" s="22">
        <f t="shared" si="28"/>
        <v>20.7</v>
      </c>
      <c r="R50" s="22" t="str">
        <f t="shared" si="28"/>
        <v>%</v>
      </c>
      <c r="S50" s="22">
        <f t="shared" si="28"/>
        <v>94</v>
      </c>
      <c r="T50" s="22">
        <f t="shared" si="28"/>
        <v>50</v>
      </c>
      <c r="V50" s="25">
        <f t="shared" si="11"/>
        <v>0.32400783760485596</v>
      </c>
    </row>
    <row r="51" spans="2:22" ht="19.5" customHeight="1">
      <c r="B51" s="24"/>
      <c r="C51" s="62" t="s">
        <v>70</v>
      </c>
      <c r="D51" s="63"/>
      <c r="E51" s="24">
        <v>0.651</v>
      </c>
      <c r="F51" s="24" t="str">
        <f t="shared" si="17"/>
        <v>1 м.п.</v>
      </c>
      <c r="G51" s="20">
        <f>O49*E51</f>
        <v>70.53680677272727</v>
      </c>
      <c r="H51" s="20">
        <f t="shared" si="22"/>
        <v>14.601119001954546</v>
      </c>
      <c r="I51" s="20">
        <f t="shared" si="23"/>
        <v>66.30459836636363</v>
      </c>
      <c r="J51" s="20">
        <f t="shared" si="24"/>
        <v>35.26840338636364</v>
      </c>
      <c r="K51" s="20">
        <f>ROUND((G51+H51+I51+J51)*10%,2)</f>
        <v>18.67</v>
      </c>
      <c r="L51" s="20">
        <f>ROUND((H51+I51+J51+K51+G51)*6%,2)</f>
        <v>12.32</v>
      </c>
      <c r="M51" s="20">
        <f>G51+H51+I51+J51+K51+L51</f>
        <v>217.70092752740908</v>
      </c>
      <c r="N51" s="37"/>
      <c r="V51" s="25" t="e">
        <f t="shared" si="11"/>
        <v>#DIV/0!</v>
      </c>
    </row>
    <row r="52" spans="2:23" ht="19.5" customHeight="1">
      <c r="B52" s="24">
        <v>34</v>
      </c>
      <c r="C52" s="64" t="s">
        <v>160</v>
      </c>
      <c r="D52" s="64"/>
      <c r="E52" s="24"/>
      <c r="F52" s="24"/>
      <c r="G52" s="20"/>
      <c r="H52" s="20"/>
      <c r="I52" s="20"/>
      <c r="J52" s="20"/>
      <c r="K52" s="20"/>
      <c r="L52" s="20"/>
      <c r="M52" s="20"/>
      <c r="N52" s="37"/>
      <c r="O52" s="22">
        <f aca="true" t="shared" si="29" ref="O52:T52">O50</f>
        <v>108.3514696969697</v>
      </c>
      <c r="P52" s="22">
        <f t="shared" si="29"/>
        <v>98.92509090909091</v>
      </c>
      <c r="Q52" s="22">
        <f t="shared" si="29"/>
        <v>20.7</v>
      </c>
      <c r="R52" s="22" t="str">
        <f t="shared" si="29"/>
        <v>%</v>
      </c>
      <c r="S52" s="22">
        <f t="shared" si="29"/>
        <v>94</v>
      </c>
      <c r="T52" s="22">
        <f t="shared" si="29"/>
        <v>50</v>
      </c>
      <c r="V52" s="25">
        <f t="shared" si="11"/>
        <v>0.3240064499667224</v>
      </c>
      <c r="W52" s="23">
        <f>E49*60</f>
        <v>0</v>
      </c>
    </row>
    <row r="53" spans="2:22" ht="30.75" customHeight="1">
      <c r="B53" s="24"/>
      <c r="C53" s="62" t="s">
        <v>69</v>
      </c>
      <c r="D53" s="63"/>
      <c r="E53" s="24">
        <v>0.547</v>
      </c>
      <c r="F53" s="24" t="s">
        <v>155</v>
      </c>
      <c r="G53" s="20">
        <f>O50*E53</f>
        <v>59.26825392424243</v>
      </c>
      <c r="H53" s="20">
        <f>G53*Q50%</f>
        <v>12.268528562318183</v>
      </c>
      <c r="I53" s="20">
        <f>G53*S50%</f>
        <v>55.71215868878788</v>
      </c>
      <c r="J53" s="20">
        <f>G53*T50%</f>
        <v>29.634126962121215</v>
      </c>
      <c r="K53" s="20">
        <f>ROUND((G53+H53+I53+J53)*10%,2)</f>
        <v>15.69</v>
      </c>
      <c r="L53" s="20">
        <f>ROUND((H53+I53+J53+K53+G53)*6%,2)</f>
        <v>10.35</v>
      </c>
      <c r="M53" s="20">
        <f>G53+H53+I53+J53+K53+L53</f>
        <v>182.9230681374697</v>
      </c>
      <c r="N53" s="37"/>
      <c r="O53" s="22">
        <f aca="true" t="shared" si="30" ref="O53:T54">O52</f>
        <v>108.3514696969697</v>
      </c>
      <c r="P53" s="22">
        <f t="shared" si="30"/>
        <v>98.92509090909091</v>
      </c>
      <c r="Q53" s="22">
        <f t="shared" si="30"/>
        <v>20.7</v>
      </c>
      <c r="R53" s="22" t="str">
        <f t="shared" si="30"/>
        <v>%</v>
      </c>
      <c r="S53" s="22">
        <f t="shared" si="30"/>
        <v>94</v>
      </c>
      <c r="T53" s="22">
        <f t="shared" si="30"/>
        <v>50</v>
      </c>
      <c r="V53" s="25">
        <f t="shared" si="11"/>
        <v>0.32399491826793414</v>
      </c>
    </row>
    <row r="54" spans="2:22" ht="18">
      <c r="B54" s="24"/>
      <c r="C54" s="62" t="s">
        <v>70</v>
      </c>
      <c r="D54" s="63"/>
      <c r="E54" s="24">
        <v>0.705</v>
      </c>
      <c r="F54" s="24" t="str">
        <f t="shared" si="17"/>
        <v>1 м.п.</v>
      </c>
      <c r="G54" s="20">
        <f>O52*E54</f>
        <v>76.38778613636363</v>
      </c>
      <c r="H54" s="20">
        <f>G54*Q52%</f>
        <v>15.81227173022727</v>
      </c>
      <c r="I54" s="20">
        <f>G54*S52%</f>
        <v>71.80451896818181</v>
      </c>
      <c r="J54" s="20">
        <f>G54*T52%</f>
        <v>38.193893068181815</v>
      </c>
      <c r="K54" s="20">
        <f>ROUND((G54+H54+I54+J54)*10%,2)</f>
        <v>20.22</v>
      </c>
      <c r="L54" s="20">
        <f>ROUND((H54+I54+J54+K54+G54)*6%,2)</f>
        <v>13.35</v>
      </c>
      <c r="M54" s="20">
        <f>G54+H54+I54+J54+K54+L54</f>
        <v>235.7684699029545</v>
      </c>
      <c r="N54" s="37"/>
      <c r="O54" s="22">
        <f t="shared" si="30"/>
        <v>108.3514696969697</v>
      </c>
      <c r="P54" s="22">
        <f t="shared" si="30"/>
        <v>98.92509090909091</v>
      </c>
      <c r="Q54" s="22">
        <f t="shared" si="30"/>
        <v>20.7</v>
      </c>
      <c r="R54" s="22" t="str">
        <f t="shared" si="30"/>
        <v>%</v>
      </c>
      <c r="S54" s="22">
        <f t="shared" si="30"/>
        <v>94</v>
      </c>
      <c r="T54" s="22">
        <f t="shared" si="30"/>
        <v>50</v>
      </c>
      <c r="V54" s="25" t="e">
        <f t="shared" si="11"/>
        <v>#DIV/0!</v>
      </c>
    </row>
    <row r="55" spans="2:22" ht="34.5" customHeight="1">
      <c r="B55" s="8">
        <v>35</v>
      </c>
      <c r="C55" s="65" t="s">
        <v>61</v>
      </c>
      <c r="D55" s="65"/>
      <c r="E55" s="24"/>
      <c r="F55" s="24"/>
      <c r="G55" s="20"/>
      <c r="H55" s="20"/>
      <c r="I55" s="20"/>
      <c r="J55" s="20"/>
      <c r="K55" s="20"/>
      <c r="L55" s="20"/>
      <c r="M55" s="20"/>
      <c r="N55" s="37"/>
      <c r="O55" s="22">
        <f aca="true" t="shared" si="31" ref="O55:T55">O53</f>
        <v>108.3514696969697</v>
      </c>
      <c r="P55" s="22">
        <f t="shared" si="31"/>
        <v>98.92509090909091</v>
      </c>
      <c r="Q55" s="22">
        <f t="shared" si="31"/>
        <v>20.7</v>
      </c>
      <c r="R55" s="22" t="str">
        <f t="shared" si="31"/>
        <v>%</v>
      </c>
      <c r="S55" s="22">
        <f t="shared" si="31"/>
        <v>94</v>
      </c>
      <c r="T55" s="22">
        <f t="shared" si="31"/>
        <v>50</v>
      </c>
      <c r="V55" s="25">
        <f t="shared" si="11"/>
        <v>0.32399949902604197</v>
      </c>
    </row>
    <row r="56" spans="2:22" ht="19.5" customHeight="1">
      <c r="B56" s="8"/>
      <c r="C56" s="62" t="s">
        <v>69</v>
      </c>
      <c r="D56" s="63"/>
      <c r="E56" s="24">
        <v>0.423</v>
      </c>
      <c r="F56" s="24" t="str">
        <f>F47</f>
        <v>1 шт.</v>
      </c>
      <c r="G56" s="20">
        <f>O54*E56</f>
        <v>45.832671681818184</v>
      </c>
      <c r="H56" s="20">
        <f>G56*Q54%</f>
        <v>9.487363038136364</v>
      </c>
      <c r="I56" s="20">
        <f>G56*S54%</f>
        <v>43.08271138090909</v>
      </c>
      <c r="J56" s="20">
        <f>G56*T54%</f>
        <v>22.916335840909092</v>
      </c>
      <c r="K56" s="20">
        <f aca="true" t="shared" si="32" ref="K56:K79">ROUND((G56+H56+I56+J56)*10%,2)</f>
        <v>12.13</v>
      </c>
      <c r="L56" s="20">
        <f aca="true" t="shared" si="33" ref="L56:L79">ROUND((H56+I56+J56+K56+G56)*6%,2)</f>
        <v>8.01</v>
      </c>
      <c r="M56" s="20">
        <f aca="true" t="shared" si="34" ref="M56:M68">G56+H56+I56+J56+K56+L56</f>
        <v>141.45908194177272</v>
      </c>
      <c r="N56" s="37"/>
      <c r="O56" s="22">
        <f aca="true" t="shared" si="35" ref="O56:T56">O54</f>
        <v>108.3514696969697</v>
      </c>
      <c r="P56" s="22">
        <f t="shared" si="35"/>
        <v>98.92509090909091</v>
      </c>
      <c r="Q56" s="22">
        <f t="shared" si="35"/>
        <v>20.7</v>
      </c>
      <c r="R56" s="22" t="str">
        <f t="shared" si="35"/>
        <v>%</v>
      </c>
      <c r="S56" s="22">
        <f t="shared" si="35"/>
        <v>94</v>
      </c>
      <c r="T56" s="22">
        <f t="shared" si="35"/>
        <v>50</v>
      </c>
      <c r="V56" s="25">
        <f t="shared" si="11"/>
        <v>0.32399592767644214</v>
      </c>
    </row>
    <row r="57" spans="2:22" ht="19.5" customHeight="1">
      <c r="B57" s="51"/>
      <c r="C57" s="69" t="s">
        <v>70</v>
      </c>
      <c r="D57" s="70"/>
      <c r="E57" s="52">
        <v>0.776</v>
      </c>
      <c r="F57" s="52" t="str">
        <f t="shared" si="17"/>
        <v>1 шт.</v>
      </c>
      <c r="G57" s="53">
        <f>O55*E57</f>
        <v>84.08074048484849</v>
      </c>
      <c r="H57" s="53">
        <f>G57*Q55%</f>
        <v>17.404713280363637</v>
      </c>
      <c r="I57" s="53">
        <f>G57*S55%</f>
        <v>79.03589605575758</v>
      </c>
      <c r="J57" s="53">
        <f>G57*T55%</f>
        <v>42.040370242424245</v>
      </c>
      <c r="K57" s="53">
        <f t="shared" si="32"/>
        <v>22.26</v>
      </c>
      <c r="L57" s="53">
        <f t="shared" si="33"/>
        <v>14.69</v>
      </c>
      <c r="M57" s="53">
        <f t="shared" si="34"/>
        <v>259.51172006339397</v>
      </c>
      <c r="N57" s="37"/>
      <c r="O57" s="22">
        <f aca="true" t="shared" si="36" ref="O57:T58">O55</f>
        <v>108.3514696969697</v>
      </c>
      <c r="P57" s="22">
        <f t="shared" si="36"/>
        <v>98.92509090909091</v>
      </c>
      <c r="Q57" s="22">
        <f t="shared" si="36"/>
        <v>20.7</v>
      </c>
      <c r="R57" s="22" t="str">
        <f t="shared" si="36"/>
        <v>%</v>
      </c>
      <c r="S57" s="22">
        <f t="shared" si="36"/>
        <v>94</v>
      </c>
      <c r="T57" s="22">
        <f t="shared" si="36"/>
        <v>50</v>
      </c>
      <c r="V57" s="25" t="e">
        <f>G58/M58</f>
        <v>#DIV/0!</v>
      </c>
    </row>
    <row r="58" spans="2:22" ht="12" customHeight="1">
      <c r="B58" s="57"/>
      <c r="C58" s="58"/>
      <c r="D58" s="58"/>
      <c r="E58" s="59"/>
      <c r="F58" s="59"/>
      <c r="G58" s="60"/>
      <c r="H58" s="60"/>
      <c r="I58" s="60"/>
      <c r="J58" s="60"/>
      <c r="K58" s="60"/>
      <c r="L58" s="60"/>
      <c r="M58" s="61"/>
      <c r="N58" s="37"/>
      <c r="O58" s="22">
        <f t="shared" si="36"/>
        <v>108.3514696969697</v>
      </c>
      <c r="P58" s="22">
        <f>P56</f>
        <v>98.92509090909091</v>
      </c>
      <c r="Q58" s="22">
        <f t="shared" si="36"/>
        <v>20.7</v>
      </c>
      <c r="R58" s="22" t="str">
        <f t="shared" si="36"/>
        <v>%</v>
      </c>
      <c r="S58" s="22">
        <f t="shared" si="36"/>
        <v>94</v>
      </c>
      <c r="T58" s="22">
        <f t="shared" si="36"/>
        <v>50</v>
      </c>
      <c r="V58" s="25">
        <f t="shared" si="11"/>
        <v>0.32401140960333974</v>
      </c>
    </row>
    <row r="59" spans="2:22" ht="19.5" customHeight="1">
      <c r="B59" s="54">
        <v>36</v>
      </c>
      <c r="C59" s="78" t="s">
        <v>80</v>
      </c>
      <c r="D59" s="79"/>
      <c r="E59" s="55">
        <v>0.3</v>
      </c>
      <c r="F59" s="55" t="str">
        <f>F57</f>
        <v>1 шт.</v>
      </c>
      <c r="G59" s="56">
        <f>O56*E59</f>
        <v>32.50544090909091</v>
      </c>
      <c r="H59" s="56">
        <f>G59*Q56%</f>
        <v>6.728626268181817</v>
      </c>
      <c r="I59" s="56">
        <f>G59*S56%</f>
        <v>30.55511445454545</v>
      </c>
      <c r="J59" s="56">
        <f>G59*T56%</f>
        <v>16.252720454545454</v>
      </c>
      <c r="K59" s="56">
        <f t="shared" si="32"/>
        <v>8.6</v>
      </c>
      <c r="L59" s="56">
        <f t="shared" si="33"/>
        <v>5.68</v>
      </c>
      <c r="M59" s="56">
        <f t="shared" si="34"/>
        <v>100.32190208636362</v>
      </c>
      <c r="N59" s="37"/>
      <c r="O59" s="22">
        <f aca="true" t="shared" si="37" ref="O59:T59">O56</f>
        <v>108.3514696969697</v>
      </c>
      <c r="P59" s="22">
        <f>P56</f>
        <v>98.92509090909091</v>
      </c>
      <c r="Q59" s="22">
        <f t="shared" si="37"/>
        <v>20.7</v>
      </c>
      <c r="R59" s="22" t="str">
        <f t="shared" si="37"/>
        <v>%</v>
      </c>
      <c r="S59" s="22">
        <f t="shared" si="37"/>
        <v>94</v>
      </c>
      <c r="T59" s="22">
        <f t="shared" si="37"/>
        <v>50</v>
      </c>
      <c r="V59" s="25">
        <f t="shared" si="11"/>
        <v>0.3240053063150296</v>
      </c>
    </row>
    <row r="60" spans="2:22" ht="38.25" customHeight="1">
      <c r="B60" s="54">
        <v>37</v>
      </c>
      <c r="C60" s="65" t="s">
        <v>62</v>
      </c>
      <c r="D60" s="65"/>
      <c r="E60" s="24">
        <v>1.27</v>
      </c>
      <c r="F60" s="24" t="str">
        <f t="shared" si="17"/>
        <v>1 шт.</v>
      </c>
      <c r="G60" s="56">
        <f aca="true" t="shared" si="38" ref="G60:G69">O57*E60</f>
        <v>137.60636651515154</v>
      </c>
      <c r="H60" s="20">
        <f>G60*Q53%</f>
        <v>28.484517868636367</v>
      </c>
      <c r="I60" s="20">
        <f>G60*S53%</f>
        <v>129.34998452424244</v>
      </c>
      <c r="J60" s="20">
        <f>G60*T53%</f>
        <v>68.80318325757577</v>
      </c>
      <c r="K60" s="20">
        <f t="shared" si="32"/>
        <v>36.42</v>
      </c>
      <c r="L60" s="20">
        <f t="shared" si="33"/>
        <v>24.04</v>
      </c>
      <c r="M60" s="20">
        <f t="shared" si="34"/>
        <v>424.70405216560613</v>
      </c>
      <c r="N60" s="37"/>
      <c r="O60" s="22">
        <f aca="true" t="shared" si="39" ref="O60:T60">O55</f>
        <v>108.3514696969697</v>
      </c>
      <c r="P60" s="22">
        <f>P55</f>
        <v>98.92509090909091</v>
      </c>
      <c r="Q60" s="22">
        <f t="shared" si="39"/>
        <v>20.7</v>
      </c>
      <c r="R60" s="22" t="str">
        <f t="shared" si="39"/>
        <v>%</v>
      </c>
      <c r="S60" s="22">
        <f t="shared" si="39"/>
        <v>94</v>
      </c>
      <c r="T60" s="22">
        <f t="shared" si="39"/>
        <v>50</v>
      </c>
      <c r="V60" s="25">
        <f t="shared" si="11"/>
        <v>0.3240053063150296</v>
      </c>
    </row>
    <row r="61" spans="2:22" ht="19.5" customHeight="1">
      <c r="B61" s="54">
        <v>38</v>
      </c>
      <c r="C61" s="65" t="s">
        <v>63</v>
      </c>
      <c r="D61" s="65"/>
      <c r="E61" s="24">
        <v>1.27</v>
      </c>
      <c r="F61" s="24" t="str">
        <f t="shared" si="17"/>
        <v>1 шт.</v>
      </c>
      <c r="G61" s="56">
        <f t="shared" si="38"/>
        <v>137.60636651515154</v>
      </c>
      <c r="H61" s="20">
        <f>G61*Q55%</f>
        <v>28.484517868636367</v>
      </c>
      <c r="I61" s="20">
        <f>G61*S55%</f>
        <v>129.34998452424244</v>
      </c>
      <c r="J61" s="20">
        <f>G61*T55%</f>
        <v>68.80318325757577</v>
      </c>
      <c r="K61" s="20">
        <f t="shared" si="32"/>
        <v>36.42</v>
      </c>
      <c r="L61" s="20">
        <f t="shared" si="33"/>
        <v>24.04</v>
      </c>
      <c r="M61" s="20">
        <f t="shared" si="34"/>
        <v>424.70405216560613</v>
      </c>
      <c r="N61" s="37"/>
      <c r="O61" s="22">
        <f aca="true" t="shared" si="40" ref="O61:T61">O60</f>
        <v>108.3514696969697</v>
      </c>
      <c r="P61" s="22">
        <f t="shared" si="40"/>
        <v>98.92509090909091</v>
      </c>
      <c r="Q61" s="22">
        <f t="shared" si="40"/>
        <v>20.7</v>
      </c>
      <c r="R61" s="22" t="str">
        <f t="shared" si="40"/>
        <v>%</v>
      </c>
      <c r="S61" s="22">
        <f t="shared" si="40"/>
        <v>94</v>
      </c>
      <c r="T61" s="22">
        <f t="shared" si="40"/>
        <v>50</v>
      </c>
      <c r="V61" s="25">
        <f t="shared" si="11"/>
        <v>0.3240121422441422</v>
      </c>
    </row>
    <row r="62" spans="2:22" ht="19.5" customHeight="1">
      <c r="B62" s="54">
        <v>39</v>
      </c>
      <c r="C62" s="65" t="s">
        <v>64</v>
      </c>
      <c r="D62" s="65"/>
      <c r="E62" s="24">
        <f>E61-E63</f>
        <v>0.529</v>
      </c>
      <c r="F62" s="24" t="str">
        <f t="shared" si="17"/>
        <v>1 шт.</v>
      </c>
      <c r="G62" s="56">
        <f t="shared" si="38"/>
        <v>57.317927469696976</v>
      </c>
      <c r="H62" s="20">
        <f aca="true" t="shared" si="41" ref="H62:H75">G62*Q60%</f>
        <v>11.864810986227273</v>
      </c>
      <c r="I62" s="20">
        <f aca="true" t="shared" si="42" ref="I62:I75">G62*S60%</f>
        <v>53.878851821515156</v>
      </c>
      <c r="J62" s="20">
        <f aca="true" t="shared" si="43" ref="J62:J75">G62*T60%</f>
        <v>28.658963734848488</v>
      </c>
      <c r="K62" s="20">
        <f t="shared" si="32"/>
        <v>15.17</v>
      </c>
      <c r="L62" s="20">
        <f t="shared" si="33"/>
        <v>10.01</v>
      </c>
      <c r="M62" s="20">
        <f t="shared" si="34"/>
        <v>176.90055401228787</v>
      </c>
      <c r="N62" s="37"/>
      <c r="O62" s="22">
        <f aca="true" t="shared" si="44" ref="O62:T62">O61</f>
        <v>108.3514696969697</v>
      </c>
      <c r="P62" s="22">
        <f>P61</f>
        <v>98.92509090909091</v>
      </c>
      <c r="Q62" s="22">
        <f t="shared" si="44"/>
        <v>20.7</v>
      </c>
      <c r="R62" s="22" t="str">
        <f t="shared" si="44"/>
        <v>%</v>
      </c>
      <c r="S62" s="22">
        <f t="shared" si="44"/>
        <v>94</v>
      </c>
      <c r="T62" s="22">
        <f t="shared" si="44"/>
        <v>50</v>
      </c>
      <c r="V62" s="25">
        <f t="shared" si="11"/>
        <v>0.3240004263207753</v>
      </c>
    </row>
    <row r="63" spans="2:22" ht="19.5" customHeight="1">
      <c r="B63" s="54">
        <v>40</v>
      </c>
      <c r="C63" s="65" t="s">
        <v>65</v>
      </c>
      <c r="D63" s="65"/>
      <c r="E63" s="24">
        <v>0.741</v>
      </c>
      <c r="F63" s="24" t="str">
        <f t="shared" si="17"/>
        <v>1 шт.</v>
      </c>
      <c r="G63" s="56">
        <f t="shared" si="38"/>
        <v>80.28843904545455</v>
      </c>
      <c r="H63" s="20">
        <f t="shared" si="41"/>
        <v>16.61970688240909</v>
      </c>
      <c r="I63" s="20">
        <f t="shared" si="42"/>
        <v>75.47113270272727</v>
      </c>
      <c r="J63" s="20">
        <f t="shared" si="43"/>
        <v>40.144219522727276</v>
      </c>
      <c r="K63" s="20">
        <f t="shared" si="32"/>
        <v>21.25</v>
      </c>
      <c r="L63" s="20">
        <f t="shared" si="33"/>
        <v>14.03</v>
      </c>
      <c r="M63" s="20">
        <f t="shared" si="34"/>
        <v>247.8034981533182</v>
      </c>
      <c r="N63" s="37"/>
      <c r="O63" s="22">
        <f aca="true" t="shared" si="45" ref="O63:T63">O62</f>
        <v>108.3514696969697</v>
      </c>
      <c r="P63" s="22">
        <f>P62</f>
        <v>98.92509090909091</v>
      </c>
      <c r="Q63" s="22">
        <f t="shared" si="45"/>
        <v>20.7</v>
      </c>
      <c r="R63" s="22" t="str">
        <f t="shared" si="45"/>
        <v>%</v>
      </c>
      <c r="S63" s="22">
        <f t="shared" si="45"/>
        <v>94</v>
      </c>
      <c r="T63" s="22">
        <f t="shared" si="45"/>
        <v>50</v>
      </c>
      <c r="V63" s="25">
        <f t="shared" si="11"/>
        <v>0.3240051586576773</v>
      </c>
    </row>
    <row r="64" spans="2:22" ht="53.25" customHeight="1">
      <c r="B64" s="54">
        <v>41</v>
      </c>
      <c r="C64" s="65" t="s">
        <v>66</v>
      </c>
      <c r="D64" s="65"/>
      <c r="E64" s="24">
        <v>1.55</v>
      </c>
      <c r="F64" s="24" t="str">
        <f t="shared" si="17"/>
        <v>1 шт.</v>
      </c>
      <c r="G64" s="56">
        <f t="shared" si="38"/>
        <v>167.94477803030304</v>
      </c>
      <c r="H64" s="20">
        <f t="shared" si="41"/>
        <v>34.764569052272726</v>
      </c>
      <c r="I64" s="20">
        <f t="shared" si="42"/>
        <v>157.86809134848485</v>
      </c>
      <c r="J64" s="20">
        <f t="shared" si="43"/>
        <v>83.97238901515152</v>
      </c>
      <c r="K64" s="20">
        <f t="shared" si="32"/>
        <v>44.45</v>
      </c>
      <c r="L64" s="20">
        <f t="shared" si="33"/>
        <v>29.34</v>
      </c>
      <c r="M64" s="20">
        <f t="shared" si="34"/>
        <v>518.3398274462121</v>
      </c>
      <c r="N64" s="37"/>
      <c r="O64" s="22">
        <f aca="true" t="shared" si="46" ref="O64:T64">O63</f>
        <v>108.3514696969697</v>
      </c>
      <c r="P64" s="22">
        <f t="shared" si="46"/>
        <v>98.92509090909091</v>
      </c>
      <c r="Q64" s="22">
        <f t="shared" si="46"/>
        <v>20.7</v>
      </c>
      <c r="R64" s="22" t="str">
        <f t="shared" si="46"/>
        <v>%</v>
      </c>
      <c r="S64" s="22">
        <f t="shared" si="46"/>
        <v>94</v>
      </c>
      <c r="T64" s="22">
        <f t="shared" si="46"/>
        <v>50</v>
      </c>
      <c r="V64" s="25">
        <f t="shared" si="11"/>
        <v>0.32399984087885586</v>
      </c>
    </row>
    <row r="65" spans="2:22" ht="19.5" customHeight="1">
      <c r="B65" s="54">
        <v>42</v>
      </c>
      <c r="C65" s="65" t="s">
        <v>67</v>
      </c>
      <c r="D65" s="65"/>
      <c r="E65" s="24">
        <v>2.01</v>
      </c>
      <c r="F65" s="24" t="str">
        <f>F64</f>
        <v>1 шт.</v>
      </c>
      <c r="G65" s="56">
        <f t="shared" si="38"/>
        <v>217.78645409090907</v>
      </c>
      <c r="H65" s="20">
        <f t="shared" si="41"/>
        <v>45.08179599681818</v>
      </c>
      <c r="I65" s="20">
        <f t="shared" si="42"/>
        <v>204.7192668454545</v>
      </c>
      <c r="J65" s="20">
        <f t="shared" si="43"/>
        <v>108.89322704545454</v>
      </c>
      <c r="K65" s="20">
        <f t="shared" si="32"/>
        <v>57.65</v>
      </c>
      <c r="L65" s="20">
        <f t="shared" si="33"/>
        <v>38.05</v>
      </c>
      <c r="M65" s="20">
        <f t="shared" si="34"/>
        <v>672.1807439786362</v>
      </c>
      <c r="N65" s="37"/>
      <c r="O65" s="22">
        <f aca="true" t="shared" si="47" ref="O65:T65">O64</f>
        <v>108.3514696969697</v>
      </c>
      <c r="P65" s="22">
        <f t="shared" si="47"/>
        <v>98.92509090909091</v>
      </c>
      <c r="Q65" s="22">
        <f t="shared" si="47"/>
        <v>20.7</v>
      </c>
      <c r="R65" s="22" t="str">
        <f t="shared" si="47"/>
        <v>%</v>
      </c>
      <c r="S65" s="22">
        <f t="shared" si="47"/>
        <v>94</v>
      </c>
      <c r="T65" s="22">
        <f t="shared" si="47"/>
        <v>50</v>
      </c>
      <c r="V65" s="25">
        <f t="shared" si="11"/>
        <v>0.32400468894317985</v>
      </c>
    </row>
    <row r="66" spans="2:22" ht="19.5" customHeight="1">
      <c r="B66" s="54">
        <v>43</v>
      </c>
      <c r="C66" s="65" t="s">
        <v>156</v>
      </c>
      <c r="D66" s="65"/>
      <c r="E66" s="24">
        <v>0.865</v>
      </c>
      <c r="F66" s="24" t="str">
        <f t="shared" si="17"/>
        <v>1 шт.</v>
      </c>
      <c r="G66" s="56">
        <f t="shared" si="38"/>
        <v>93.72402128787878</v>
      </c>
      <c r="H66" s="20">
        <f t="shared" si="41"/>
        <v>19.400872406590906</v>
      </c>
      <c r="I66" s="20">
        <f t="shared" si="42"/>
        <v>88.10058001060605</v>
      </c>
      <c r="J66" s="20">
        <f t="shared" si="43"/>
        <v>46.86201064393939</v>
      </c>
      <c r="K66" s="20">
        <f t="shared" si="32"/>
        <v>24.81</v>
      </c>
      <c r="L66" s="20">
        <f t="shared" si="33"/>
        <v>16.37</v>
      </c>
      <c r="M66" s="20">
        <f t="shared" si="34"/>
        <v>289.2674843490151</v>
      </c>
      <c r="N66" s="37"/>
      <c r="O66" s="22">
        <f aca="true" t="shared" si="48" ref="O66:T66">O65</f>
        <v>108.3514696969697</v>
      </c>
      <c r="P66" s="22">
        <f t="shared" si="48"/>
        <v>98.92509090909091</v>
      </c>
      <c r="Q66" s="22">
        <f t="shared" si="48"/>
        <v>20.7</v>
      </c>
      <c r="R66" s="22" t="str">
        <f t="shared" si="48"/>
        <v>%</v>
      </c>
      <c r="S66" s="22">
        <f t="shared" si="48"/>
        <v>94</v>
      </c>
      <c r="T66" s="22">
        <f t="shared" si="48"/>
        <v>50</v>
      </c>
      <c r="V66" s="25">
        <f t="shared" si="11"/>
        <v>0.3240024585734705</v>
      </c>
    </row>
    <row r="67" spans="2:22" ht="19.5" customHeight="1">
      <c r="B67" s="54">
        <v>44</v>
      </c>
      <c r="C67" s="65" t="s">
        <v>68</v>
      </c>
      <c r="D67" s="65"/>
      <c r="E67" s="24">
        <v>1.602</v>
      </c>
      <c r="F67" s="24" t="str">
        <f t="shared" si="17"/>
        <v>1 шт.</v>
      </c>
      <c r="G67" s="56">
        <f t="shared" si="38"/>
        <v>173.57905445454548</v>
      </c>
      <c r="H67" s="20">
        <f t="shared" si="41"/>
        <v>35.930864272090915</v>
      </c>
      <c r="I67" s="20">
        <f t="shared" si="42"/>
        <v>163.16431118727274</v>
      </c>
      <c r="J67" s="20">
        <f t="shared" si="43"/>
        <v>86.78952722727274</v>
      </c>
      <c r="K67" s="20">
        <f t="shared" si="32"/>
        <v>45.95</v>
      </c>
      <c r="L67" s="20">
        <f t="shared" si="33"/>
        <v>30.32</v>
      </c>
      <c r="M67" s="20">
        <f t="shared" si="34"/>
        <v>535.7337571411819</v>
      </c>
      <c r="N67" s="37"/>
      <c r="O67" s="22">
        <f aca="true" t="shared" si="49" ref="O67:T67">O66</f>
        <v>108.3514696969697</v>
      </c>
      <c r="P67" s="22">
        <f t="shared" si="49"/>
        <v>98.92509090909091</v>
      </c>
      <c r="Q67" s="22">
        <f t="shared" si="49"/>
        <v>20.7</v>
      </c>
      <c r="R67" s="22" t="str">
        <f t="shared" si="49"/>
        <v>%</v>
      </c>
      <c r="S67" s="22">
        <f t="shared" si="49"/>
        <v>94</v>
      </c>
      <c r="T67" s="22">
        <f t="shared" si="49"/>
        <v>50</v>
      </c>
      <c r="V67" s="25">
        <f t="shared" si="11"/>
        <v>0.32399941463360127</v>
      </c>
    </row>
    <row r="68" spans="2:22" ht="19.5" customHeight="1">
      <c r="B68" s="54">
        <v>45</v>
      </c>
      <c r="C68" s="65" t="s">
        <v>71</v>
      </c>
      <c r="D68" s="65"/>
      <c r="E68" s="24">
        <v>1.357</v>
      </c>
      <c r="F68" s="24" t="str">
        <f t="shared" si="17"/>
        <v>1 шт.</v>
      </c>
      <c r="G68" s="56">
        <f t="shared" si="38"/>
        <v>147.03294437878787</v>
      </c>
      <c r="H68" s="20">
        <f t="shared" si="41"/>
        <v>30.435819486409088</v>
      </c>
      <c r="I68" s="20">
        <f t="shared" si="42"/>
        <v>138.2109677160606</v>
      </c>
      <c r="J68" s="20">
        <f t="shared" si="43"/>
        <v>73.51647218939394</v>
      </c>
      <c r="K68" s="20">
        <f t="shared" si="32"/>
        <v>38.92</v>
      </c>
      <c r="L68" s="20">
        <f t="shared" si="33"/>
        <v>25.69</v>
      </c>
      <c r="M68" s="20">
        <f t="shared" si="34"/>
        <v>453.8062037706515</v>
      </c>
      <c r="N68" s="37"/>
      <c r="O68" s="22">
        <f aca="true" t="shared" si="50" ref="O68:T68">O67</f>
        <v>108.3514696969697</v>
      </c>
      <c r="P68" s="22">
        <f t="shared" si="50"/>
        <v>98.92509090909091</v>
      </c>
      <c r="Q68" s="22">
        <f t="shared" si="50"/>
        <v>20.7</v>
      </c>
      <c r="R68" s="22" t="str">
        <f t="shared" si="50"/>
        <v>%</v>
      </c>
      <c r="S68" s="22">
        <f t="shared" si="50"/>
        <v>94</v>
      </c>
      <c r="T68" s="22">
        <f t="shared" si="50"/>
        <v>50</v>
      </c>
      <c r="V68" s="25">
        <f t="shared" si="11"/>
        <v>0.32432499540963405</v>
      </c>
    </row>
    <row r="69" spans="2:22" ht="33" customHeight="1">
      <c r="B69" s="54">
        <v>46</v>
      </c>
      <c r="C69" s="65" t="s">
        <v>72</v>
      </c>
      <c r="D69" s="65"/>
      <c r="E69" s="24">
        <v>6</v>
      </c>
      <c r="F69" s="24" t="str">
        <f t="shared" si="17"/>
        <v>1 шт.</v>
      </c>
      <c r="G69" s="56">
        <f t="shared" si="38"/>
        <v>650.1088181818182</v>
      </c>
      <c r="H69" s="20">
        <f t="shared" si="41"/>
        <v>134.57252536363634</v>
      </c>
      <c r="I69" s="20">
        <f t="shared" si="42"/>
        <v>611.102289090909</v>
      </c>
      <c r="J69" s="20">
        <f t="shared" si="43"/>
        <v>325.0544090909091</v>
      </c>
      <c r="K69" s="20">
        <f t="shared" si="32"/>
        <v>172.08</v>
      </c>
      <c r="L69" s="20">
        <f t="shared" si="33"/>
        <v>113.58</v>
      </c>
      <c r="M69" s="20">
        <f>G69+H69+I69+J69+K69+L69-2</f>
        <v>2004.4980417272725</v>
      </c>
      <c r="N69" s="37"/>
      <c r="O69" s="22">
        <f aca="true" t="shared" si="51" ref="O69:T69">O68</f>
        <v>108.3514696969697</v>
      </c>
      <c r="P69" s="22">
        <f t="shared" si="51"/>
        <v>98.92509090909091</v>
      </c>
      <c r="Q69" s="22">
        <f t="shared" si="51"/>
        <v>20.7</v>
      </c>
      <c r="R69" s="22" t="str">
        <f t="shared" si="51"/>
        <v>%</v>
      </c>
      <c r="S69" s="22">
        <f t="shared" si="51"/>
        <v>94</v>
      </c>
      <c r="T69" s="22">
        <f t="shared" si="51"/>
        <v>50</v>
      </c>
      <c r="V69" s="25" t="e">
        <f t="shared" si="11"/>
        <v>#DIV/0!</v>
      </c>
    </row>
    <row r="70" spans="2:22" ht="19.5" customHeight="1">
      <c r="B70" s="54">
        <v>47</v>
      </c>
      <c r="C70" s="65" t="s">
        <v>73</v>
      </c>
      <c r="D70" s="65"/>
      <c r="E70" s="24"/>
      <c r="F70" s="24"/>
      <c r="G70" s="20"/>
      <c r="H70" s="20"/>
      <c r="I70" s="20"/>
      <c r="J70" s="20"/>
      <c r="K70" s="20"/>
      <c r="L70" s="20"/>
      <c r="M70" s="20"/>
      <c r="N70" s="37"/>
      <c r="O70" s="22">
        <f aca="true" t="shared" si="52" ref="O70:T70">O69</f>
        <v>108.3514696969697</v>
      </c>
      <c r="P70" s="22">
        <f t="shared" si="52"/>
        <v>98.92509090909091</v>
      </c>
      <c r="Q70" s="22">
        <f t="shared" si="52"/>
        <v>20.7</v>
      </c>
      <c r="R70" s="22" t="str">
        <f t="shared" si="52"/>
        <v>%</v>
      </c>
      <c r="S70" s="22">
        <f t="shared" si="52"/>
        <v>94</v>
      </c>
      <c r="T70" s="22">
        <f t="shared" si="52"/>
        <v>50</v>
      </c>
      <c r="V70" s="25">
        <f t="shared" si="11"/>
        <v>0.3240011647883777</v>
      </c>
    </row>
    <row r="71" spans="2:22" ht="19.5" customHeight="1">
      <c r="B71" s="8"/>
      <c r="C71" s="67" t="s">
        <v>74</v>
      </c>
      <c r="D71" s="68"/>
      <c r="E71" s="24">
        <v>7.755</v>
      </c>
      <c r="F71" s="24" t="str">
        <f>F69</f>
        <v>1 шт.</v>
      </c>
      <c r="G71" s="20">
        <f>O69*E71</f>
        <v>840.2656475</v>
      </c>
      <c r="H71" s="20">
        <f t="shared" si="41"/>
        <v>173.9349890325</v>
      </c>
      <c r="I71" s="20">
        <f t="shared" si="42"/>
        <v>789.8497086499999</v>
      </c>
      <c r="J71" s="20">
        <f t="shared" si="43"/>
        <v>420.13282375</v>
      </c>
      <c r="K71" s="20">
        <f t="shared" si="32"/>
        <v>222.42</v>
      </c>
      <c r="L71" s="20">
        <f t="shared" si="33"/>
        <v>146.8</v>
      </c>
      <c r="M71" s="20">
        <f aca="true" t="shared" si="53" ref="M71:M79">G71+H71+I71+J71+K71+L71</f>
        <v>2593.4031689325</v>
      </c>
      <c r="N71" s="37"/>
      <c r="O71" s="22">
        <f aca="true" t="shared" si="54" ref="O71:T71">O70</f>
        <v>108.3514696969697</v>
      </c>
      <c r="P71" s="22">
        <f t="shared" si="54"/>
        <v>98.92509090909091</v>
      </c>
      <c r="Q71" s="22">
        <f t="shared" si="54"/>
        <v>20.7</v>
      </c>
      <c r="R71" s="22" t="str">
        <f t="shared" si="54"/>
        <v>%</v>
      </c>
      <c r="S71" s="22">
        <f t="shared" si="54"/>
        <v>94</v>
      </c>
      <c r="T71" s="22">
        <f t="shared" si="54"/>
        <v>50</v>
      </c>
      <c r="V71" s="25">
        <f t="shared" si="11"/>
        <v>0.32400172074036954</v>
      </c>
    </row>
    <row r="72" spans="2:22" ht="19.5" customHeight="1">
      <c r="B72" s="8"/>
      <c r="C72" s="67" t="s">
        <v>75</v>
      </c>
      <c r="D72" s="68"/>
      <c r="E72" s="8">
        <v>4</v>
      </c>
      <c r="F72" s="24" t="str">
        <f t="shared" si="17"/>
        <v>1 шт.</v>
      </c>
      <c r="G72" s="20">
        <f aca="true" t="shared" si="55" ref="G72:G79">O70*E72</f>
        <v>433.4058787878788</v>
      </c>
      <c r="H72" s="20">
        <f t="shared" si="41"/>
        <v>89.7150169090909</v>
      </c>
      <c r="I72" s="20">
        <f t="shared" si="42"/>
        <v>407.40152606060605</v>
      </c>
      <c r="J72" s="20">
        <f t="shared" si="43"/>
        <v>216.7029393939394</v>
      </c>
      <c r="K72" s="20">
        <f t="shared" si="32"/>
        <v>114.72</v>
      </c>
      <c r="L72" s="20">
        <f t="shared" si="33"/>
        <v>75.72</v>
      </c>
      <c r="M72" s="20">
        <f t="shared" si="53"/>
        <v>1337.6653611515153</v>
      </c>
      <c r="N72" s="37"/>
      <c r="O72" s="22">
        <f aca="true" t="shared" si="56" ref="O72:T72">O71</f>
        <v>108.3514696969697</v>
      </c>
      <c r="P72" s="22">
        <f t="shared" si="56"/>
        <v>98.92509090909091</v>
      </c>
      <c r="Q72" s="22">
        <f t="shared" si="56"/>
        <v>20.7</v>
      </c>
      <c r="R72" s="22" t="str">
        <f t="shared" si="56"/>
        <v>%</v>
      </c>
      <c r="S72" s="22">
        <f t="shared" si="56"/>
        <v>94</v>
      </c>
      <c r="T72" s="22">
        <f t="shared" si="56"/>
        <v>50</v>
      </c>
      <c r="V72" s="25">
        <f t="shared" si="11"/>
        <v>0.32400093518228135</v>
      </c>
    </row>
    <row r="73" spans="2:22" ht="19.5" customHeight="1">
      <c r="B73" s="8"/>
      <c r="C73" s="67" t="s">
        <v>76</v>
      </c>
      <c r="D73" s="68"/>
      <c r="E73" s="8">
        <v>3.7</v>
      </c>
      <c r="F73" s="24" t="str">
        <f t="shared" si="17"/>
        <v>1 шт.</v>
      </c>
      <c r="G73" s="20">
        <f t="shared" si="55"/>
        <v>400.9004378787879</v>
      </c>
      <c r="H73" s="20">
        <f t="shared" si="41"/>
        <v>82.9863906409091</v>
      </c>
      <c r="I73" s="20">
        <f t="shared" si="42"/>
        <v>376.8464116060606</v>
      </c>
      <c r="J73" s="20">
        <f t="shared" si="43"/>
        <v>200.45021893939395</v>
      </c>
      <c r="K73" s="20">
        <f t="shared" si="32"/>
        <v>106.12</v>
      </c>
      <c r="L73" s="20">
        <f t="shared" si="33"/>
        <v>70.04</v>
      </c>
      <c r="M73" s="20">
        <f t="shared" si="53"/>
        <v>1237.3434590651514</v>
      </c>
      <c r="N73" s="37"/>
      <c r="O73" s="22">
        <f aca="true" t="shared" si="57" ref="O73:T73">O72</f>
        <v>108.3514696969697</v>
      </c>
      <c r="P73" s="22">
        <f t="shared" si="57"/>
        <v>98.92509090909091</v>
      </c>
      <c r="Q73" s="22">
        <f t="shared" si="57"/>
        <v>20.7</v>
      </c>
      <c r="R73" s="22" t="str">
        <f t="shared" si="57"/>
        <v>%</v>
      </c>
      <c r="S73" s="22">
        <f t="shared" si="57"/>
        <v>94</v>
      </c>
      <c r="T73" s="22">
        <f t="shared" si="57"/>
        <v>50</v>
      </c>
      <c r="V73" s="25">
        <f t="shared" si="11"/>
        <v>0.32399491826793414</v>
      </c>
    </row>
    <row r="74" spans="2:22" ht="19.5" customHeight="1">
      <c r="B74" s="8">
        <v>48</v>
      </c>
      <c r="C74" s="65" t="s">
        <v>77</v>
      </c>
      <c r="D74" s="65"/>
      <c r="E74" s="8">
        <v>0.705</v>
      </c>
      <c r="F74" s="24" t="str">
        <f t="shared" si="17"/>
        <v>1 шт.</v>
      </c>
      <c r="G74" s="20">
        <f t="shared" si="55"/>
        <v>76.38778613636363</v>
      </c>
      <c r="H74" s="20">
        <f t="shared" si="41"/>
        <v>15.81227173022727</v>
      </c>
      <c r="I74" s="20">
        <f t="shared" si="42"/>
        <v>71.80451896818181</v>
      </c>
      <c r="J74" s="20">
        <f t="shared" si="43"/>
        <v>38.193893068181815</v>
      </c>
      <c r="K74" s="20">
        <f t="shared" si="32"/>
        <v>20.22</v>
      </c>
      <c r="L74" s="20">
        <f t="shared" si="33"/>
        <v>13.35</v>
      </c>
      <c r="M74" s="20">
        <f t="shared" si="53"/>
        <v>235.7684699029545</v>
      </c>
      <c r="N74" s="37"/>
      <c r="O74" s="22">
        <f aca="true" t="shared" si="58" ref="O74:T74">O73</f>
        <v>108.3514696969697</v>
      </c>
      <c r="P74" s="22">
        <f t="shared" si="58"/>
        <v>98.92509090909091</v>
      </c>
      <c r="Q74" s="22">
        <f t="shared" si="58"/>
        <v>20.7</v>
      </c>
      <c r="R74" s="22" t="str">
        <f t="shared" si="58"/>
        <v>%</v>
      </c>
      <c r="S74" s="22">
        <f t="shared" si="58"/>
        <v>94</v>
      </c>
      <c r="T74" s="22">
        <f t="shared" si="58"/>
        <v>50</v>
      </c>
      <c r="V74" s="25">
        <f t="shared" si="11"/>
        <v>0.32400143578258356</v>
      </c>
    </row>
    <row r="75" spans="2:22" ht="28.5" customHeight="1">
      <c r="B75" s="8">
        <v>49</v>
      </c>
      <c r="C75" s="65" t="s">
        <v>179</v>
      </c>
      <c r="D75" s="65"/>
      <c r="E75" s="8">
        <v>1.36</v>
      </c>
      <c r="F75" s="24" t="str">
        <f t="shared" si="17"/>
        <v>1 шт.</v>
      </c>
      <c r="G75" s="20">
        <f t="shared" si="55"/>
        <v>147.3579987878788</v>
      </c>
      <c r="H75" s="20">
        <f t="shared" si="41"/>
        <v>30.503105749090913</v>
      </c>
      <c r="I75" s="20">
        <f t="shared" si="42"/>
        <v>138.51651886060608</v>
      </c>
      <c r="J75" s="20">
        <f t="shared" si="43"/>
        <v>73.6789993939394</v>
      </c>
      <c r="K75" s="20">
        <f t="shared" si="32"/>
        <v>39.01</v>
      </c>
      <c r="L75" s="20">
        <f t="shared" si="33"/>
        <v>25.74</v>
      </c>
      <c r="M75" s="20">
        <f t="shared" si="53"/>
        <v>454.8066227915152</v>
      </c>
      <c r="N75" s="37"/>
      <c r="O75" s="22">
        <f aca="true" t="shared" si="59" ref="O75:T76">O74</f>
        <v>108.3514696969697</v>
      </c>
      <c r="P75" s="22">
        <f t="shared" si="59"/>
        <v>98.92509090909091</v>
      </c>
      <c r="Q75" s="22">
        <f t="shared" si="59"/>
        <v>20.7</v>
      </c>
      <c r="R75" s="22" t="str">
        <f t="shared" si="59"/>
        <v>%</v>
      </c>
      <c r="S75" s="22">
        <f t="shared" si="59"/>
        <v>94</v>
      </c>
      <c r="T75" s="22">
        <f t="shared" si="59"/>
        <v>50</v>
      </c>
      <c r="V75" s="25">
        <f t="shared" si="11"/>
        <v>0.3240019570472064</v>
      </c>
    </row>
    <row r="76" spans="2:22" ht="18">
      <c r="B76" s="8">
        <v>50</v>
      </c>
      <c r="C76" s="65" t="s">
        <v>2</v>
      </c>
      <c r="D76" s="65"/>
      <c r="E76" s="8">
        <f>E75-E77</f>
        <v>0.8200000000000001</v>
      </c>
      <c r="F76" s="24" t="str">
        <f t="shared" si="17"/>
        <v>1 шт.</v>
      </c>
      <c r="G76" s="20">
        <f t="shared" si="55"/>
        <v>88.84820515151516</v>
      </c>
      <c r="H76" s="20">
        <f>G76*Q74%</f>
        <v>18.391578466363637</v>
      </c>
      <c r="I76" s="20">
        <f>G76*S74%</f>
        <v>83.51731284242425</v>
      </c>
      <c r="J76" s="20">
        <f>G76*T74%</f>
        <v>44.42410257575758</v>
      </c>
      <c r="K76" s="20">
        <f>ROUND((G76+H76+I76+J76)*10%,2)</f>
        <v>23.52</v>
      </c>
      <c r="L76" s="20">
        <f>ROUND((H76+I76+J76+K76+G76)*6%,2)</f>
        <v>15.52</v>
      </c>
      <c r="M76" s="20">
        <f>G76+H76+I76+J76+K76+L76</f>
        <v>274.2211990360606</v>
      </c>
      <c r="N76" s="37"/>
      <c r="O76" s="22">
        <f t="shared" si="59"/>
        <v>108.3514696969697</v>
      </c>
      <c r="P76" s="22">
        <f t="shared" si="59"/>
        <v>98.92509090909091</v>
      </c>
      <c r="Q76" s="22">
        <f t="shared" si="59"/>
        <v>20.7</v>
      </c>
      <c r="R76" s="22" t="str">
        <f t="shared" si="59"/>
        <v>%</v>
      </c>
      <c r="S76" s="22">
        <f t="shared" si="59"/>
        <v>94</v>
      </c>
      <c r="T76" s="22">
        <f t="shared" si="59"/>
        <v>50</v>
      </c>
      <c r="V76" s="25">
        <f t="shared" si="11"/>
        <v>0.3240006442358078</v>
      </c>
    </row>
    <row r="77" spans="2:22" ht="18">
      <c r="B77" s="8">
        <v>51</v>
      </c>
      <c r="C77" s="65" t="s">
        <v>3</v>
      </c>
      <c r="D77" s="65"/>
      <c r="E77" s="8">
        <v>0.54</v>
      </c>
      <c r="F77" s="24" t="str">
        <f t="shared" si="17"/>
        <v>1 шт.</v>
      </c>
      <c r="G77" s="20">
        <f t="shared" si="55"/>
        <v>58.50979363636364</v>
      </c>
      <c r="H77" s="20">
        <f>G77*Q74%</f>
        <v>12.111527282727273</v>
      </c>
      <c r="I77" s="20">
        <f>G77*S74%</f>
        <v>54.999206018181816</v>
      </c>
      <c r="J77" s="20">
        <f>G77*T74%</f>
        <v>29.25489681818182</v>
      </c>
      <c r="K77" s="20">
        <f>ROUND((G77+H77+I77+J77)*10%,2)</f>
        <v>15.49</v>
      </c>
      <c r="L77" s="20">
        <f>ROUND((H77+I77+J77+K77+G77)*6%,2)</f>
        <v>10.22</v>
      </c>
      <c r="M77" s="20">
        <f>G77+H77+I77+J77+K77+L77</f>
        <v>180.58542375545457</v>
      </c>
      <c r="N77" s="37"/>
      <c r="O77" s="22">
        <f aca="true" t="shared" si="60" ref="O77:T77">O75</f>
        <v>108.3514696969697</v>
      </c>
      <c r="P77" s="22">
        <f t="shared" si="60"/>
        <v>98.92509090909091</v>
      </c>
      <c r="Q77" s="22">
        <f t="shared" si="60"/>
        <v>20.7</v>
      </c>
      <c r="R77" s="22" t="str">
        <f t="shared" si="60"/>
        <v>%</v>
      </c>
      <c r="S77" s="22">
        <f t="shared" si="60"/>
        <v>94</v>
      </c>
      <c r="T77" s="22">
        <f t="shared" si="60"/>
        <v>50</v>
      </c>
      <c r="V77" s="25">
        <f t="shared" si="11"/>
        <v>0.3240029844722437</v>
      </c>
    </row>
    <row r="78" spans="2:22" ht="18">
      <c r="B78" s="8">
        <v>52</v>
      </c>
      <c r="C78" s="65" t="s">
        <v>81</v>
      </c>
      <c r="D78" s="65"/>
      <c r="E78" s="8">
        <v>0.23</v>
      </c>
      <c r="F78" s="24" t="str">
        <f t="shared" si="17"/>
        <v>1 шт.</v>
      </c>
      <c r="G78" s="20">
        <f t="shared" si="55"/>
        <v>24.92083803030303</v>
      </c>
      <c r="H78" s="20">
        <f>G78*Q74%</f>
        <v>5.1586134722727275</v>
      </c>
      <c r="I78" s="20">
        <f>G78*S74%</f>
        <v>23.425587748484848</v>
      </c>
      <c r="J78" s="20">
        <f>G78*T74%</f>
        <v>12.460419015151516</v>
      </c>
      <c r="K78" s="20">
        <f t="shared" si="32"/>
        <v>6.6</v>
      </c>
      <c r="L78" s="20">
        <f t="shared" si="33"/>
        <v>4.35</v>
      </c>
      <c r="M78" s="20">
        <f t="shared" si="53"/>
        <v>76.91545826621211</v>
      </c>
      <c r="N78" s="37"/>
      <c r="O78" s="22">
        <f aca="true" t="shared" si="61" ref="O78:T78">O75</f>
        <v>108.3514696969697</v>
      </c>
      <c r="P78" s="22">
        <f t="shared" si="61"/>
        <v>98.92509090909091</v>
      </c>
      <c r="Q78" s="22">
        <f t="shared" si="61"/>
        <v>20.7</v>
      </c>
      <c r="R78" s="22" t="str">
        <f t="shared" si="61"/>
        <v>%</v>
      </c>
      <c r="S78" s="22">
        <f t="shared" si="61"/>
        <v>94</v>
      </c>
      <c r="T78" s="22">
        <f t="shared" si="61"/>
        <v>50</v>
      </c>
      <c r="V78" s="25">
        <f t="shared" si="11"/>
        <v>0.32399526182029914</v>
      </c>
    </row>
    <row r="79" spans="2:22" ht="18">
      <c r="B79" s="8">
        <v>53</v>
      </c>
      <c r="C79" s="65" t="s">
        <v>78</v>
      </c>
      <c r="D79" s="65"/>
      <c r="E79" s="8">
        <v>1.2</v>
      </c>
      <c r="F79" s="24" t="str">
        <f t="shared" si="17"/>
        <v>1 шт.</v>
      </c>
      <c r="G79" s="20">
        <f t="shared" si="55"/>
        <v>130.02176363636363</v>
      </c>
      <c r="H79" s="20">
        <f>G79*Q75%</f>
        <v>26.91450507272727</v>
      </c>
      <c r="I79" s="20">
        <f>G79*S75%</f>
        <v>122.2204578181818</v>
      </c>
      <c r="J79" s="20">
        <f>G79*T75%</f>
        <v>65.01088181818182</v>
      </c>
      <c r="K79" s="20">
        <f t="shared" si="32"/>
        <v>34.42</v>
      </c>
      <c r="L79" s="20">
        <f t="shared" si="33"/>
        <v>22.72</v>
      </c>
      <c r="M79" s="20">
        <f t="shared" si="53"/>
        <v>401.3076083454546</v>
      </c>
      <c r="N79" s="37"/>
      <c r="O79" s="22">
        <f aca="true" t="shared" si="62" ref="O79:T79">O78</f>
        <v>108.3514696969697</v>
      </c>
      <c r="P79" s="22">
        <f t="shared" si="62"/>
        <v>98.92509090909091</v>
      </c>
      <c r="Q79" s="22">
        <f t="shared" si="62"/>
        <v>20.7</v>
      </c>
      <c r="R79" s="22" t="str">
        <f t="shared" si="62"/>
        <v>%</v>
      </c>
      <c r="S79" s="22">
        <f t="shared" si="62"/>
        <v>94</v>
      </c>
      <c r="T79" s="22">
        <f t="shared" si="62"/>
        <v>50</v>
      </c>
      <c r="V79" s="25" t="e">
        <f t="shared" si="11"/>
        <v>#DIV/0!</v>
      </c>
    </row>
    <row r="81" spans="2:13" ht="41.25" customHeight="1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4" spans="2:5" ht="18">
      <c r="B84" s="81"/>
      <c r="C84" s="81"/>
      <c r="D84" s="81"/>
      <c r="E84" s="81"/>
    </row>
  </sheetData>
  <sheetProtection/>
  <mergeCells count="81">
    <mergeCell ref="A19:A25"/>
    <mergeCell ref="A37:A48"/>
    <mergeCell ref="C13:D13"/>
    <mergeCell ref="B15:L15"/>
    <mergeCell ref="C16:D16"/>
    <mergeCell ref="C17:D17"/>
    <mergeCell ref="C18:D18"/>
    <mergeCell ref="C30:D30"/>
    <mergeCell ref="C19:D19"/>
    <mergeCell ref="C20:D20"/>
    <mergeCell ref="B81:M81"/>
    <mergeCell ref="B84:E84"/>
    <mergeCell ref="B1:D1"/>
    <mergeCell ref="B2:D2"/>
    <mergeCell ref="B3:D3"/>
    <mergeCell ref="B4:D4"/>
    <mergeCell ref="B7:L7"/>
    <mergeCell ref="B14:L14"/>
    <mergeCell ref="C36:D36"/>
    <mergeCell ref="D10:M10"/>
    <mergeCell ref="C35:D35"/>
    <mergeCell ref="C37:D37"/>
    <mergeCell ref="C75:D75"/>
    <mergeCell ref="C71:D71"/>
    <mergeCell ref="C59:D59"/>
    <mergeCell ref="C56:D56"/>
    <mergeCell ref="C38:D38"/>
    <mergeCell ref="C73:D73"/>
    <mergeCell ref="C74:D74"/>
    <mergeCell ref="C49:D49"/>
    <mergeCell ref="C32:D32"/>
    <mergeCell ref="C33:D33"/>
    <mergeCell ref="C34:D34"/>
    <mergeCell ref="C22:D22"/>
    <mergeCell ref="C23:D23"/>
    <mergeCell ref="C25:D25"/>
    <mergeCell ref="C26:D26"/>
    <mergeCell ref="C29:D29"/>
    <mergeCell ref="C28:D28"/>
    <mergeCell ref="B6:L6"/>
    <mergeCell ref="B8:L8"/>
    <mergeCell ref="B9:L9"/>
    <mergeCell ref="C11:D11"/>
    <mergeCell ref="C12:D12"/>
    <mergeCell ref="C51:D51"/>
    <mergeCell ref="C27:D27"/>
    <mergeCell ref="C31:D31"/>
    <mergeCell ref="C21:D21"/>
    <mergeCell ref="C24:D24"/>
    <mergeCell ref="C79:D79"/>
    <mergeCell ref="C78:D78"/>
    <mergeCell ref="C70:D70"/>
    <mergeCell ref="C61:D61"/>
    <mergeCell ref="C57:D57"/>
    <mergeCell ref="C65:D65"/>
    <mergeCell ref="C50:D50"/>
    <mergeCell ref="C69:D69"/>
    <mergeCell ref="C68:D68"/>
    <mergeCell ref="C72:D72"/>
    <mergeCell ref="C52:D52"/>
    <mergeCell ref="C42:D42"/>
    <mergeCell ref="C62:D62"/>
    <mergeCell ref="C46:D46"/>
    <mergeCell ref="C40:D40"/>
    <mergeCell ref="C43:D43"/>
    <mergeCell ref="C41:D41"/>
    <mergeCell ref="C77:D77"/>
    <mergeCell ref="C76:D76"/>
    <mergeCell ref="C47:D47"/>
    <mergeCell ref="C48:D48"/>
    <mergeCell ref="C54:D54"/>
    <mergeCell ref="C53:D53"/>
    <mergeCell ref="C45:D45"/>
    <mergeCell ref="C66:D66"/>
    <mergeCell ref="C67:D67"/>
    <mergeCell ref="C39:D39"/>
    <mergeCell ref="C63:D63"/>
    <mergeCell ref="C64:D64"/>
    <mergeCell ref="C60:D60"/>
    <mergeCell ref="C55:D55"/>
    <mergeCell ref="C44:D44"/>
  </mergeCells>
  <hyperlinks>
    <hyperlink ref="T9" r:id="rId1" display="http://bestpravo.ru/sssr/gn-praktika/d8o/page-2.htm"/>
  </hyperlinks>
  <printOptions/>
  <pageMargins left="0.5905511811023623" right="0.2362204724409449" top="0.3937007874015748" bottom="0.5905511811023623" header="0.3937007874015748" footer="0.1968503937007874"/>
  <pageSetup horizontalDpi="600" verticalDpi="600" orientation="portrait" paperSize="9" scale="69" r:id="rId2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21"/>
  <sheetViews>
    <sheetView view="pageBreakPreview" zoomScale="80" zoomScaleNormal="80" zoomScaleSheetLayoutView="80" zoomScalePageLayoutView="0" workbookViewId="0" topLeftCell="A1">
      <selection activeCell="AF95" sqref="AF95"/>
    </sheetView>
  </sheetViews>
  <sheetFormatPr defaultColWidth="9.00390625" defaultRowHeight="12.75" outlineLevelCol="1"/>
  <cols>
    <col min="1" max="1" width="4.875" style="23" customWidth="1"/>
    <col min="2" max="2" width="5.625" style="5" customWidth="1"/>
    <col min="3" max="3" width="9.125" style="5" customWidth="1"/>
    <col min="4" max="4" width="59.625" style="5" customWidth="1"/>
    <col min="5" max="5" width="6.625" style="9" hidden="1" customWidth="1"/>
    <col min="6" max="6" width="14.375" style="9" customWidth="1"/>
    <col min="7" max="7" width="9.125" style="5" hidden="1" customWidth="1" outlineLevel="1"/>
    <col min="8" max="8" width="7.875" style="5" hidden="1" customWidth="1" outlineLevel="1"/>
    <col min="9" max="9" width="16.25390625" style="5" hidden="1" customWidth="1" outlineLevel="1"/>
    <col min="10" max="10" width="15.375" style="5" hidden="1" customWidth="1" outlineLevel="1"/>
    <col min="11" max="11" width="14.375" style="5" hidden="1" customWidth="1" outlineLevel="1"/>
    <col min="12" max="12" width="15.75390625" style="5" hidden="1" customWidth="1" outlineLevel="1"/>
    <col min="13" max="13" width="16.375" style="9" customWidth="1" collapsed="1"/>
    <col min="14" max="14" width="25.875" style="10" customWidth="1"/>
    <col min="15" max="21" width="0" style="22" hidden="1" customWidth="1"/>
    <col min="22" max="22" width="13.125" style="25" hidden="1" customWidth="1"/>
    <col min="23" max="23" width="0" style="23" hidden="1" customWidth="1"/>
    <col min="24" max="24" width="12.375" style="23" hidden="1" customWidth="1"/>
    <col min="25" max="26" width="0" style="23" hidden="1" customWidth="1"/>
    <col min="27" max="16384" width="9.125" style="23" customWidth="1"/>
  </cols>
  <sheetData>
    <row r="1" spans="2:14" ht="18.75">
      <c r="B1" s="82"/>
      <c r="C1" s="82"/>
      <c r="D1" s="82"/>
      <c r="E1" s="2"/>
      <c r="G1" s="9"/>
      <c r="H1" s="3"/>
      <c r="I1" s="3"/>
      <c r="J1" s="3"/>
      <c r="N1" s="50" t="s">
        <v>4</v>
      </c>
    </row>
    <row r="2" spans="2:14" ht="18.75">
      <c r="B2" s="82"/>
      <c r="C2" s="82"/>
      <c r="D2" s="82"/>
      <c r="E2" s="2"/>
      <c r="G2" s="9"/>
      <c r="H2" s="3"/>
      <c r="I2" s="3"/>
      <c r="J2" s="3"/>
      <c r="N2" s="47" t="s">
        <v>180</v>
      </c>
    </row>
    <row r="3" spans="2:14" ht="18.75">
      <c r="B3" s="82"/>
      <c r="C3" s="82"/>
      <c r="D3" s="82"/>
      <c r="E3" s="2"/>
      <c r="G3" s="9"/>
      <c r="H3" s="3"/>
      <c r="I3" s="3"/>
      <c r="J3" s="3"/>
      <c r="N3" s="47" t="s">
        <v>181</v>
      </c>
    </row>
    <row r="4" spans="2:22" s="35" customFormat="1" ht="18.75">
      <c r="B4" s="82"/>
      <c r="C4" s="82"/>
      <c r="D4" s="82"/>
      <c r="E4" s="2"/>
      <c r="G4" s="42"/>
      <c r="H4" s="3"/>
      <c r="I4" s="3"/>
      <c r="J4" s="3"/>
      <c r="L4" s="3"/>
      <c r="M4" s="42"/>
      <c r="N4" s="48" t="s">
        <v>186</v>
      </c>
      <c r="O4" s="33"/>
      <c r="P4" s="33"/>
      <c r="Q4" s="33"/>
      <c r="R4" s="33"/>
      <c r="S4" s="33"/>
      <c r="T4" s="33"/>
      <c r="U4" s="33"/>
      <c r="V4" s="34"/>
    </row>
    <row r="5" spans="2:22" s="28" customFormat="1" ht="18">
      <c r="B5" s="36"/>
      <c r="C5" s="36"/>
      <c r="D5" s="36"/>
      <c r="E5" s="4"/>
      <c r="G5" s="4"/>
      <c r="H5" s="36"/>
      <c r="I5" s="36"/>
      <c r="J5" s="36"/>
      <c r="K5" s="10"/>
      <c r="L5" s="10"/>
      <c r="M5" s="10"/>
      <c r="N5" s="6"/>
      <c r="O5" s="26"/>
      <c r="P5" s="26"/>
      <c r="Q5" s="26"/>
      <c r="R5" s="26"/>
      <c r="S5" s="26"/>
      <c r="T5" s="26"/>
      <c r="U5" s="26"/>
      <c r="V5" s="27"/>
    </row>
    <row r="6" spans="2:22" s="28" customFormat="1" ht="18">
      <c r="B6" s="71" t="s">
        <v>83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6"/>
      <c r="N6" s="10"/>
      <c r="O6" s="26"/>
      <c r="P6" s="26"/>
      <c r="Q6" s="26"/>
      <c r="R6" s="26"/>
      <c r="S6" s="26"/>
      <c r="T6" s="26"/>
      <c r="U6" s="26"/>
      <c r="V6" s="27"/>
    </row>
    <row r="7" spans="2:22" s="28" customFormat="1" ht="18">
      <c r="B7" s="71" t="s">
        <v>182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6"/>
      <c r="N7" s="10"/>
      <c r="O7" s="26"/>
      <c r="P7" s="26"/>
      <c r="Q7" s="26"/>
      <c r="R7" s="26"/>
      <c r="S7" s="26"/>
      <c r="T7" s="26"/>
      <c r="U7" s="26"/>
      <c r="V7" s="27"/>
    </row>
    <row r="8" spans="2:22" s="28" customFormat="1" ht="36.75" customHeight="1">
      <c r="B8" s="71" t="s">
        <v>187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6"/>
      <c r="N8" s="10"/>
      <c r="O8" s="26"/>
      <c r="P8" s="26"/>
      <c r="Q8" s="26"/>
      <c r="R8" s="26"/>
      <c r="S8" s="26"/>
      <c r="T8" s="26"/>
      <c r="U8" s="26"/>
      <c r="V8" s="27">
        <f>8000+3000+1500+3000</f>
        <v>15500</v>
      </c>
    </row>
    <row r="9" spans="4:27" ht="14.25" customHeight="1">
      <c r="D9" s="85" t="s">
        <v>158</v>
      </c>
      <c r="E9" s="86"/>
      <c r="F9" s="86"/>
      <c r="G9" s="86"/>
      <c r="H9" s="86"/>
      <c r="I9" s="86"/>
      <c r="J9" s="86"/>
      <c r="K9" s="86"/>
      <c r="L9" s="86"/>
      <c r="M9" s="86"/>
      <c r="O9" s="22" t="s">
        <v>13</v>
      </c>
      <c r="P9" s="22">
        <f>(11812.065+23943.92)/2</f>
        <v>17877.9925</v>
      </c>
      <c r="Q9" s="22">
        <f>R9</f>
        <v>108.3514696969697</v>
      </c>
      <c r="R9" s="22">
        <f>P9/165</f>
        <v>108.3514696969697</v>
      </c>
      <c r="AA9" s="28"/>
    </row>
    <row r="10" spans="2:22" s="32" customFormat="1" ht="52.5" customHeight="1">
      <c r="B10" s="7" t="s">
        <v>0</v>
      </c>
      <c r="C10" s="75" t="s">
        <v>29</v>
      </c>
      <c r="D10" s="76"/>
      <c r="E10" s="7" t="s">
        <v>28</v>
      </c>
      <c r="F10" s="7" t="s">
        <v>26</v>
      </c>
      <c r="G10" s="7" t="s">
        <v>12</v>
      </c>
      <c r="H10" s="7" t="s">
        <v>189</v>
      </c>
      <c r="I10" s="7" t="s">
        <v>27</v>
      </c>
      <c r="J10" s="7" t="s">
        <v>5</v>
      </c>
      <c r="K10" s="7" t="s">
        <v>25</v>
      </c>
      <c r="L10" s="7" t="s">
        <v>11</v>
      </c>
      <c r="M10" s="7" t="s">
        <v>30</v>
      </c>
      <c r="N10" s="38"/>
      <c r="O10" s="30" t="s">
        <v>14</v>
      </c>
      <c r="P10" s="30">
        <f>(18013.71+13414.55+17539.66)/3</f>
        <v>16322.64</v>
      </c>
      <c r="Q10" s="30">
        <f>R10</f>
        <v>98.92509090909091</v>
      </c>
      <c r="R10" s="30">
        <f>P10/165</f>
        <v>98.92509090909091</v>
      </c>
      <c r="S10" s="30"/>
      <c r="T10" s="30"/>
      <c r="U10" s="30"/>
      <c r="V10" s="31">
        <f>770*0.2</f>
        <v>154</v>
      </c>
    </row>
    <row r="11" spans="2:23" ht="17.25" customHeight="1">
      <c r="B11" s="11"/>
      <c r="C11" s="77"/>
      <c r="D11" s="77"/>
      <c r="E11" s="8"/>
      <c r="F11" s="8"/>
      <c r="G11" s="8"/>
      <c r="H11" s="8"/>
      <c r="I11" s="8"/>
      <c r="J11" s="8"/>
      <c r="K11" s="8"/>
      <c r="L11" s="8"/>
      <c r="M11" s="8" t="s">
        <v>1</v>
      </c>
      <c r="N11" s="39"/>
      <c r="O11" s="22">
        <f>O14</f>
        <v>108.3514696969697</v>
      </c>
      <c r="P11" s="22">
        <f>R10</f>
        <v>98.92509090909091</v>
      </c>
      <c r="Q11" s="22">
        <f aca="true" t="shared" si="0" ref="Q11:W11">Q14</f>
        <v>20.7</v>
      </c>
      <c r="R11" s="22" t="str">
        <f t="shared" si="0"/>
        <v>%</v>
      </c>
      <c r="S11" s="22">
        <f t="shared" si="0"/>
        <v>94</v>
      </c>
      <c r="T11" s="22">
        <f t="shared" si="0"/>
        <v>50</v>
      </c>
      <c r="U11" s="22">
        <f t="shared" si="0"/>
        <v>0</v>
      </c>
      <c r="V11" s="22">
        <f t="shared" si="0"/>
        <v>0.32400131962905787</v>
      </c>
      <c r="W11" s="22">
        <f t="shared" si="0"/>
        <v>466</v>
      </c>
    </row>
    <row r="12" spans="2:16" ht="33.75" customHeight="1" hidden="1">
      <c r="B12" s="11"/>
      <c r="C12" s="77"/>
      <c r="D12" s="77"/>
      <c r="E12" s="8"/>
      <c r="F12" s="8"/>
      <c r="G12" s="12">
        <v>98.9</v>
      </c>
      <c r="H12" s="8" t="s">
        <v>188</v>
      </c>
      <c r="I12" s="8" t="s">
        <v>190</v>
      </c>
      <c r="J12" s="8" t="s">
        <v>191</v>
      </c>
      <c r="K12" s="8"/>
      <c r="L12" s="8" t="s">
        <v>7</v>
      </c>
      <c r="M12" s="8"/>
      <c r="N12" s="39"/>
      <c r="O12" s="13" t="s">
        <v>16</v>
      </c>
      <c r="P12" s="14" t="s">
        <v>17</v>
      </c>
    </row>
    <row r="13" spans="2:20" ht="18" customHeight="1" hidden="1"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M13" s="8"/>
      <c r="N13" s="39"/>
      <c r="O13" s="22">
        <f>Q9</f>
        <v>108.3514696969697</v>
      </c>
      <c r="P13" s="22">
        <f>Q10</f>
        <v>98.92509090909091</v>
      </c>
      <c r="Q13" s="22">
        <v>20.7</v>
      </c>
      <c r="R13" s="22" t="s">
        <v>8</v>
      </c>
      <c r="S13" s="22">
        <v>94</v>
      </c>
      <c r="T13" s="22">
        <v>50</v>
      </c>
    </row>
    <row r="14" spans="2:24" ht="30" customHeight="1">
      <c r="B14" s="45">
        <v>1</v>
      </c>
      <c r="C14" s="96" t="s">
        <v>82</v>
      </c>
      <c r="D14" s="96"/>
      <c r="E14" s="45">
        <v>0.53</v>
      </c>
      <c r="F14" s="45"/>
      <c r="G14" s="46">
        <f>P11*E14</f>
        <v>52.43029818181819</v>
      </c>
      <c r="H14" s="46">
        <f>G14*Q11%</f>
        <v>10.853071723636365</v>
      </c>
      <c r="I14" s="46">
        <f>G14*S11%</f>
        <v>49.284480290909094</v>
      </c>
      <c r="J14" s="46">
        <f>G14*T11%</f>
        <v>26.215149090909094</v>
      </c>
      <c r="K14" s="46">
        <f>ROUND((G14+H14+I14+J14)*10%,2)</f>
        <v>13.88</v>
      </c>
      <c r="L14" s="46">
        <f>ROUND((H14+I14+J14+K14+G14)*6%,2)</f>
        <v>9.16</v>
      </c>
      <c r="M14" s="46">
        <f>G14+H14+I14+J14+K14+L14</f>
        <v>161.82299928727272</v>
      </c>
      <c r="N14" s="39"/>
      <c r="O14" s="22">
        <f aca="true" t="shared" si="1" ref="O14:T14">O13</f>
        <v>108.3514696969697</v>
      </c>
      <c r="P14" s="22">
        <f t="shared" si="1"/>
        <v>98.92509090909091</v>
      </c>
      <c r="Q14" s="22">
        <f t="shared" si="1"/>
        <v>20.7</v>
      </c>
      <c r="R14" s="22" t="str">
        <f t="shared" si="1"/>
        <v>%</v>
      </c>
      <c r="S14" s="22">
        <f t="shared" si="1"/>
        <v>94</v>
      </c>
      <c r="T14" s="22">
        <f t="shared" si="1"/>
        <v>50</v>
      </c>
      <c r="V14" s="25">
        <f>G15/M15</f>
        <v>0.32400131962905787</v>
      </c>
      <c r="W14" s="23">
        <f>266+200</f>
        <v>466</v>
      </c>
      <c r="X14" s="23">
        <f>W14/2</f>
        <v>233</v>
      </c>
    </row>
    <row r="15" spans="2:23" ht="18">
      <c r="B15" s="11">
        <v>2</v>
      </c>
      <c r="C15" s="64" t="s">
        <v>84</v>
      </c>
      <c r="D15" s="64"/>
      <c r="E15" s="8">
        <v>0.617</v>
      </c>
      <c r="F15" s="8"/>
      <c r="G15" s="19">
        <f>P13*E15</f>
        <v>61.036781090909095</v>
      </c>
      <c r="H15" s="19">
        <f>G15*Q13%</f>
        <v>12.634613685818183</v>
      </c>
      <c r="I15" s="19">
        <f>G15*S13%</f>
        <v>57.374574225454545</v>
      </c>
      <c r="J15" s="19">
        <f>G15*T13%</f>
        <v>30.518390545454547</v>
      </c>
      <c r="K15" s="19">
        <f>ROUND((G15+H15+I15+J15)*10%,2)</f>
        <v>16.16</v>
      </c>
      <c r="L15" s="19">
        <f>ROUND((H15+I15+J15+K15+G15)*6%,2)</f>
        <v>10.66</v>
      </c>
      <c r="M15" s="43">
        <f>G15+H15+I15+J15+K15+L15</f>
        <v>188.38435954763636</v>
      </c>
      <c r="N15" s="37"/>
      <c r="O15" s="22">
        <f>O14</f>
        <v>108.3514696969697</v>
      </c>
      <c r="P15" s="22">
        <f aca="true" t="shared" si="2" ref="P15:T16">P14</f>
        <v>98.92509090909091</v>
      </c>
      <c r="Q15" s="22">
        <f t="shared" si="2"/>
        <v>20.7</v>
      </c>
      <c r="R15" s="22" t="str">
        <f t="shared" si="2"/>
        <v>%</v>
      </c>
      <c r="S15" s="22">
        <f t="shared" si="2"/>
        <v>94</v>
      </c>
      <c r="T15" s="22">
        <f t="shared" si="2"/>
        <v>50</v>
      </c>
      <c r="V15" s="25" t="e">
        <f>G17/M17</f>
        <v>#DIV/0!</v>
      </c>
      <c r="W15" s="1" t="s">
        <v>108</v>
      </c>
    </row>
    <row r="16" spans="2:23" ht="36" customHeight="1">
      <c r="B16" s="11">
        <v>3</v>
      </c>
      <c r="C16" s="64" t="s">
        <v>117</v>
      </c>
      <c r="D16" s="64"/>
      <c r="E16" s="8">
        <v>0.247</v>
      </c>
      <c r="F16" s="8"/>
      <c r="G16" s="19">
        <f>P14*E16</f>
        <v>24.434497454545454</v>
      </c>
      <c r="H16" s="19">
        <f>G16*Q14%</f>
        <v>5.057940973090909</v>
      </c>
      <c r="I16" s="19">
        <f>G16*S14%</f>
        <v>22.968427607272726</v>
      </c>
      <c r="J16" s="19">
        <f>G16*T14%</f>
        <v>12.217248727272727</v>
      </c>
      <c r="K16" s="19">
        <f>ROUND((G16+H16+I16+J16)*10%,2)</f>
        <v>6.47</v>
      </c>
      <c r="L16" s="19">
        <f>ROUND((H16+I16+J16+K16+G16)*6%,2)</f>
        <v>4.27</v>
      </c>
      <c r="M16" s="43">
        <f>G16+H16+I16+J16+K16+L16</f>
        <v>75.41811476218182</v>
      </c>
      <c r="N16" s="37"/>
      <c r="O16" s="22">
        <f>O15</f>
        <v>108.3514696969697</v>
      </c>
      <c r="P16" s="22">
        <f t="shared" si="2"/>
        <v>98.92509090909091</v>
      </c>
      <c r="Q16" s="22">
        <f t="shared" si="2"/>
        <v>20.7</v>
      </c>
      <c r="R16" s="22" t="str">
        <f t="shared" si="2"/>
        <v>%</v>
      </c>
      <c r="S16" s="22">
        <f t="shared" si="2"/>
        <v>94</v>
      </c>
      <c r="T16" s="22">
        <f t="shared" si="2"/>
        <v>50</v>
      </c>
      <c r="V16" s="25">
        <f>G18/M18</f>
        <v>0.32400797784428453</v>
      </c>
      <c r="W16" s="1" t="s">
        <v>108</v>
      </c>
    </row>
    <row r="17" spans="2:24" ht="19.5" customHeight="1">
      <c r="B17" s="97" t="s">
        <v>85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  <c r="N17" s="37"/>
      <c r="O17" s="22">
        <f aca="true" t="shared" si="3" ref="O17:T17">O15</f>
        <v>108.3514696969697</v>
      </c>
      <c r="P17" s="22">
        <f t="shared" si="3"/>
        <v>98.92509090909091</v>
      </c>
      <c r="Q17" s="22">
        <f t="shared" si="3"/>
        <v>20.7</v>
      </c>
      <c r="R17" s="22" t="str">
        <f t="shared" si="3"/>
        <v>%</v>
      </c>
      <c r="S17" s="22">
        <f t="shared" si="3"/>
        <v>94</v>
      </c>
      <c r="T17" s="22">
        <f t="shared" si="3"/>
        <v>50</v>
      </c>
      <c r="V17" s="25">
        <f>G18/M18</f>
        <v>0.32400797784428453</v>
      </c>
      <c r="W17" s="41">
        <f>I18+J18+K18</f>
        <v>222.5968128</v>
      </c>
      <c r="X17" s="23">
        <f>W17/M18</f>
        <v>0.552324433960367</v>
      </c>
    </row>
    <row r="18" spans="2:22" ht="19.5" customHeight="1">
      <c r="B18" s="11">
        <v>4</v>
      </c>
      <c r="C18" s="64" t="s">
        <v>86</v>
      </c>
      <c r="D18" s="64"/>
      <c r="E18" s="24">
        <v>1.32</v>
      </c>
      <c r="F18" s="24" t="s">
        <v>9</v>
      </c>
      <c r="G18" s="20">
        <f>P15*E18</f>
        <v>130.58112</v>
      </c>
      <c r="H18" s="20">
        <f>G18*Q15%</f>
        <v>27.030291839999997</v>
      </c>
      <c r="I18" s="20">
        <f>G18*S15%</f>
        <v>122.7462528</v>
      </c>
      <c r="J18" s="20">
        <f>G18*T15%</f>
        <v>65.29056</v>
      </c>
      <c r="K18" s="20">
        <f aca="true" t="shared" si="4" ref="K18:K58">ROUND((G18+H18+I18+J18)*10%,2)</f>
        <v>34.56</v>
      </c>
      <c r="L18" s="20">
        <f aca="true" t="shared" si="5" ref="L18:L58">ROUND((H18+I18+J18+K18+G18)*6%,2)</f>
        <v>22.81</v>
      </c>
      <c r="M18" s="44">
        <f aca="true" t="shared" si="6" ref="M18:M58">G18+H18+I18+J18+K18+L18</f>
        <v>403.01822463999997</v>
      </c>
      <c r="N18" s="37"/>
      <c r="O18" s="22">
        <f aca="true" t="shared" si="7" ref="O18:T31">O17</f>
        <v>108.3514696969697</v>
      </c>
      <c r="P18" s="22">
        <f aca="true" t="shared" si="8" ref="P18:T21">P17</f>
        <v>98.92509090909091</v>
      </c>
      <c r="Q18" s="22">
        <f t="shared" si="8"/>
        <v>20.7</v>
      </c>
      <c r="R18" s="22" t="str">
        <f t="shared" si="8"/>
        <v>%</v>
      </c>
      <c r="S18" s="22">
        <f t="shared" si="8"/>
        <v>94</v>
      </c>
      <c r="T18" s="22">
        <f t="shared" si="8"/>
        <v>50</v>
      </c>
      <c r="V18" s="25">
        <f>G19/M19</f>
        <v>0.3240041233177845</v>
      </c>
    </row>
    <row r="19" spans="2:22" ht="19.5" customHeight="1">
      <c r="B19" s="11">
        <v>5</v>
      </c>
      <c r="C19" s="64" t="s">
        <v>87</v>
      </c>
      <c r="D19" s="64"/>
      <c r="E19" s="24">
        <v>1.46</v>
      </c>
      <c r="F19" s="24" t="s">
        <v>9</v>
      </c>
      <c r="G19" s="20">
        <f aca="true" t="shared" si="9" ref="G19:G24">P17*E19</f>
        <v>144.43063272727272</v>
      </c>
      <c r="H19" s="20">
        <f aca="true" t="shared" si="10" ref="H19:H24">G19*Q17%</f>
        <v>29.89714097454545</v>
      </c>
      <c r="I19" s="20">
        <f aca="true" t="shared" si="11" ref="I19:I24">G19*S17%</f>
        <v>135.76479476363636</v>
      </c>
      <c r="J19" s="20">
        <f aca="true" t="shared" si="12" ref="J19:J24">G19*T17%</f>
        <v>72.21531636363636</v>
      </c>
      <c r="K19" s="20">
        <f>ROUND((G19+H19+I19+J19)*10%,2)</f>
        <v>38.23</v>
      </c>
      <c r="L19" s="20">
        <f>ROUND((H19+I19+J19+K19+G19)*6%,2)</f>
        <v>25.23</v>
      </c>
      <c r="M19" s="44">
        <f>G19+H19+I19+J19+K19+L19</f>
        <v>445.7678848290909</v>
      </c>
      <c r="N19" s="37"/>
      <c r="O19" s="22">
        <f t="shared" si="7"/>
        <v>108.3514696969697</v>
      </c>
      <c r="P19" s="22">
        <f t="shared" si="8"/>
        <v>98.92509090909091</v>
      </c>
      <c r="Q19" s="22">
        <f t="shared" si="8"/>
        <v>20.7</v>
      </c>
      <c r="R19" s="22" t="str">
        <f t="shared" si="8"/>
        <v>%</v>
      </c>
      <c r="S19" s="22">
        <f t="shared" si="8"/>
        <v>94</v>
      </c>
      <c r="T19" s="22">
        <f t="shared" si="8"/>
        <v>50</v>
      </c>
      <c r="V19" s="25" t="e">
        <f>G20/M20</f>
        <v>#DIV/0!</v>
      </c>
    </row>
    <row r="20" spans="2:20" ht="19.5" customHeight="1">
      <c r="B20" s="11">
        <v>6</v>
      </c>
      <c r="C20" s="64" t="s">
        <v>88</v>
      </c>
      <c r="D20" s="64"/>
      <c r="E20" s="24">
        <v>3.7</v>
      </c>
      <c r="F20" s="24" t="s">
        <v>9</v>
      </c>
      <c r="G20" s="20">
        <f t="shared" si="9"/>
        <v>366.0228363636364</v>
      </c>
      <c r="H20" s="20">
        <f t="shared" si="10"/>
        <v>75.76672712727273</v>
      </c>
      <c r="I20" s="20">
        <f t="shared" si="11"/>
        <v>344.06146618181816</v>
      </c>
      <c r="J20" s="20">
        <f t="shared" si="12"/>
        <v>183.0114181818182</v>
      </c>
      <c r="K20" s="20">
        <f t="shared" si="4"/>
        <v>96.89</v>
      </c>
      <c r="L20" s="20">
        <f t="shared" si="5"/>
        <v>63.95</v>
      </c>
      <c r="M20" s="44"/>
      <c r="N20" s="37"/>
      <c r="O20" s="22">
        <f t="shared" si="7"/>
        <v>108.3514696969697</v>
      </c>
      <c r="P20" s="22">
        <f t="shared" si="8"/>
        <v>98.92509090909091</v>
      </c>
      <c r="Q20" s="22">
        <f t="shared" si="8"/>
        <v>20.7</v>
      </c>
      <c r="R20" s="22" t="str">
        <f t="shared" si="8"/>
        <v>%</v>
      </c>
      <c r="S20" s="22">
        <f t="shared" si="8"/>
        <v>94</v>
      </c>
      <c r="T20" s="22">
        <f t="shared" si="8"/>
        <v>50</v>
      </c>
    </row>
    <row r="21" spans="2:20" ht="19.5" customHeight="1">
      <c r="B21" s="11">
        <v>7</v>
      </c>
      <c r="C21" s="104" t="s">
        <v>89</v>
      </c>
      <c r="D21" s="105"/>
      <c r="E21" s="24">
        <v>0.7051</v>
      </c>
      <c r="F21" s="24" t="s">
        <v>9</v>
      </c>
      <c r="G21" s="20">
        <f t="shared" si="9"/>
        <v>69.7520816</v>
      </c>
      <c r="H21" s="20">
        <f t="shared" si="10"/>
        <v>14.438680891199999</v>
      </c>
      <c r="I21" s="20">
        <f t="shared" si="11"/>
        <v>65.56695670399999</v>
      </c>
      <c r="J21" s="20">
        <f t="shared" si="12"/>
        <v>34.8760408</v>
      </c>
      <c r="K21" s="20">
        <f>ROUND((G21+H21+I21+J21)*10%,2)</f>
        <v>18.46</v>
      </c>
      <c r="L21" s="20">
        <f t="shared" si="5"/>
        <v>12.19</v>
      </c>
      <c r="M21" s="44">
        <f t="shared" si="6"/>
        <v>215.28375999519997</v>
      </c>
      <c r="N21" s="37"/>
      <c r="O21" s="22">
        <f t="shared" si="7"/>
        <v>108.3514696969697</v>
      </c>
      <c r="P21" s="22">
        <f t="shared" si="8"/>
        <v>98.92509090909091</v>
      </c>
      <c r="Q21" s="22">
        <f t="shared" si="8"/>
        <v>20.7</v>
      </c>
      <c r="R21" s="22" t="str">
        <f t="shared" si="8"/>
        <v>%</v>
      </c>
      <c r="S21" s="22">
        <f t="shared" si="8"/>
        <v>94</v>
      </c>
      <c r="T21" s="22">
        <f t="shared" si="8"/>
        <v>50</v>
      </c>
    </row>
    <row r="22" spans="2:20" ht="19.5" customHeight="1">
      <c r="B22" s="11">
        <v>8</v>
      </c>
      <c r="C22" s="62" t="s">
        <v>176</v>
      </c>
      <c r="D22" s="63"/>
      <c r="E22" s="24">
        <v>0.48</v>
      </c>
      <c r="F22" s="24" t="s">
        <v>9</v>
      </c>
      <c r="G22" s="20">
        <f t="shared" si="9"/>
        <v>47.48404363636364</v>
      </c>
      <c r="H22" s="20">
        <f t="shared" si="10"/>
        <v>9.829197032727272</v>
      </c>
      <c r="I22" s="20">
        <f t="shared" si="11"/>
        <v>44.63500101818182</v>
      </c>
      <c r="J22" s="20">
        <f t="shared" si="12"/>
        <v>23.74202181818182</v>
      </c>
      <c r="K22" s="20">
        <f t="shared" si="4"/>
        <v>12.57</v>
      </c>
      <c r="L22" s="20">
        <f t="shared" si="5"/>
        <v>8.3</v>
      </c>
      <c r="M22" s="44">
        <f t="shared" si="6"/>
        <v>146.56026350545454</v>
      </c>
      <c r="N22" s="37"/>
      <c r="O22" s="22">
        <f t="shared" si="7"/>
        <v>108.3514696969697</v>
      </c>
      <c r="P22" s="22">
        <f t="shared" si="7"/>
        <v>98.92509090909091</v>
      </c>
      <c r="Q22" s="22">
        <f t="shared" si="7"/>
        <v>20.7</v>
      </c>
      <c r="R22" s="22" t="str">
        <f t="shared" si="7"/>
        <v>%</v>
      </c>
      <c r="S22" s="22">
        <f t="shared" si="7"/>
        <v>94</v>
      </c>
      <c r="T22" s="22">
        <f t="shared" si="7"/>
        <v>50</v>
      </c>
    </row>
    <row r="23" spans="2:20" ht="18" customHeight="1">
      <c r="B23" s="11">
        <v>9</v>
      </c>
      <c r="C23" s="62" t="s">
        <v>90</v>
      </c>
      <c r="D23" s="63"/>
      <c r="E23" s="24">
        <v>0.53</v>
      </c>
      <c r="F23" s="24" t="s">
        <v>9</v>
      </c>
      <c r="G23" s="20">
        <f t="shared" si="9"/>
        <v>52.43029818181819</v>
      </c>
      <c r="H23" s="20">
        <f t="shared" si="10"/>
        <v>10.853071723636365</v>
      </c>
      <c r="I23" s="20">
        <f t="shared" si="11"/>
        <v>49.284480290909094</v>
      </c>
      <c r="J23" s="20">
        <f t="shared" si="12"/>
        <v>26.215149090909094</v>
      </c>
      <c r="K23" s="20">
        <f t="shared" si="4"/>
        <v>13.88</v>
      </c>
      <c r="L23" s="20">
        <f t="shared" si="5"/>
        <v>9.16</v>
      </c>
      <c r="M23" s="44">
        <f t="shared" si="6"/>
        <v>161.82299928727272</v>
      </c>
      <c r="N23" s="37"/>
      <c r="O23" s="22">
        <f t="shared" si="7"/>
        <v>108.3514696969697</v>
      </c>
      <c r="P23" s="22">
        <f t="shared" si="7"/>
        <v>98.92509090909091</v>
      </c>
      <c r="Q23" s="22">
        <f t="shared" si="7"/>
        <v>20.7</v>
      </c>
      <c r="R23" s="22" t="str">
        <f t="shared" si="7"/>
        <v>%</v>
      </c>
      <c r="S23" s="22">
        <f t="shared" si="7"/>
        <v>94</v>
      </c>
      <c r="T23" s="22">
        <f t="shared" si="7"/>
        <v>50</v>
      </c>
    </row>
    <row r="24" spans="2:20" ht="19.5" customHeight="1">
      <c r="B24" s="11">
        <v>10</v>
      </c>
      <c r="C24" s="64" t="s">
        <v>168</v>
      </c>
      <c r="D24" s="64"/>
      <c r="E24" s="24">
        <v>0.88</v>
      </c>
      <c r="F24" s="24" t="s">
        <v>9</v>
      </c>
      <c r="G24" s="20">
        <f t="shared" si="9"/>
        <v>87.05408</v>
      </c>
      <c r="H24" s="20">
        <f t="shared" si="10"/>
        <v>18.02019456</v>
      </c>
      <c r="I24" s="20">
        <f t="shared" si="11"/>
        <v>81.8308352</v>
      </c>
      <c r="J24" s="20">
        <f t="shared" si="12"/>
        <v>43.52704</v>
      </c>
      <c r="K24" s="20">
        <f t="shared" si="4"/>
        <v>23.04</v>
      </c>
      <c r="L24" s="20">
        <f t="shared" si="5"/>
        <v>15.21</v>
      </c>
      <c r="M24" s="44">
        <f t="shared" si="6"/>
        <v>268.68214975999996</v>
      </c>
      <c r="N24" s="37"/>
      <c r="O24" s="22">
        <f t="shared" si="7"/>
        <v>108.3514696969697</v>
      </c>
      <c r="P24" s="22">
        <f t="shared" si="7"/>
        <v>98.92509090909091</v>
      </c>
      <c r="Q24" s="22">
        <f t="shared" si="7"/>
        <v>20.7</v>
      </c>
      <c r="R24" s="22" t="str">
        <f t="shared" si="7"/>
        <v>%</v>
      </c>
      <c r="S24" s="22">
        <f t="shared" si="7"/>
        <v>94</v>
      </c>
      <c r="T24" s="22">
        <f t="shared" si="7"/>
        <v>50</v>
      </c>
    </row>
    <row r="25" spans="2:20" ht="18">
      <c r="B25" s="97" t="s">
        <v>177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37"/>
      <c r="O25" s="22">
        <f t="shared" si="7"/>
        <v>108.3514696969697</v>
      </c>
      <c r="P25" s="22">
        <f t="shared" si="7"/>
        <v>98.92509090909091</v>
      </c>
      <c r="Q25" s="22">
        <f t="shared" si="7"/>
        <v>20.7</v>
      </c>
      <c r="R25" s="22" t="str">
        <f t="shared" si="7"/>
        <v>%</v>
      </c>
      <c r="S25" s="22">
        <f t="shared" si="7"/>
        <v>94</v>
      </c>
      <c r="T25" s="22">
        <f t="shared" si="7"/>
        <v>50</v>
      </c>
    </row>
    <row r="26" spans="2:20" ht="19.5" customHeight="1">
      <c r="B26" s="11">
        <v>11</v>
      </c>
      <c r="C26" s="64" t="s">
        <v>92</v>
      </c>
      <c r="D26" s="64"/>
      <c r="E26" s="24">
        <v>1.761</v>
      </c>
      <c r="F26" s="24" t="s">
        <v>9</v>
      </c>
      <c r="G26" s="20">
        <f>P24*E26</f>
        <v>174.2070850909091</v>
      </c>
      <c r="H26" s="20">
        <f>G26*Q24%</f>
        <v>36.06086661381818</v>
      </c>
      <c r="I26" s="20">
        <f>G26*S24%</f>
        <v>163.75465998545454</v>
      </c>
      <c r="J26" s="20">
        <f>G26*T24%</f>
        <v>87.10354254545454</v>
      </c>
      <c r="K26" s="20">
        <f t="shared" si="4"/>
        <v>46.11</v>
      </c>
      <c r="L26" s="20">
        <f t="shared" si="5"/>
        <v>30.43</v>
      </c>
      <c r="M26" s="44">
        <f t="shared" si="6"/>
        <v>537.6661542356363</v>
      </c>
      <c r="N26" s="37"/>
      <c r="O26" s="22">
        <f t="shared" si="7"/>
        <v>108.3514696969697</v>
      </c>
      <c r="P26" s="22">
        <f t="shared" si="7"/>
        <v>98.92509090909091</v>
      </c>
      <c r="Q26" s="22">
        <f t="shared" si="7"/>
        <v>20.7</v>
      </c>
      <c r="R26" s="22" t="str">
        <f t="shared" si="7"/>
        <v>%</v>
      </c>
      <c r="S26" s="22">
        <f t="shared" si="7"/>
        <v>94</v>
      </c>
      <c r="T26" s="22">
        <f t="shared" si="7"/>
        <v>50</v>
      </c>
    </row>
    <row r="27" spans="2:20" ht="19.5" customHeight="1">
      <c r="B27" s="11">
        <v>12</v>
      </c>
      <c r="C27" s="64" t="s">
        <v>91</v>
      </c>
      <c r="D27" s="64"/>
      <c r="E27" s="24">
        <v>2.519</v>
      </c>
      <c r="F27" s="24" t="s">
        <v>9</v>
      </c>
      <c r="G27" s="20">
        <f>P25*E27</f>
        <v>249.192304</v>
      </c>
      <c r="H27" s="20">
        <f>G27*Q25%</f>
        <v>51.582806928</v>
      </c>
      <c r="I27" s="20">
        <f>G27*S25%</f>
        <v>234.24076576</v>
      </c>
      <c r="J27" s="20">
        <f>G27*T25%</f>
        <v>124.596152</v>
      </c>
      <c r="K27" s="20">
        <f t="shared" si="4"/>
        <v>65.96</v>
      </c>
      <c r="L27" s="20">
        <f t="shared" si="5"/>
        <v>43.53</v>
      </c>
      <c r="M27" s="44">
        <f t="shared" si="6"/>
        <v>769.1020286879999</v>
      </c>
      <c r="N27" s="37"/>
      <c r="O27" s="22">
        <f t="shared" si="7"/>
        <v>108.3514696969697</v>
      </c>
      <c r="P27" s="22">
        <f t="shared" si="7"/>
        <v>98.92509090909091</v>
      </c>
      <c r="Q27" s="22">
        <f t="shared" si="7"/>
        <v>20.7</v>
      </c>
      <c r="R27" s="22" t="str">
        <f t="shared" si="7"/>
        <v>%</v>
      </c>
      <c r="S27" s="22">
        <f t="shared" si="7"/>
        <v>94</v>
      </c>
      <c r="T27" s="22">
        <f t="shared" si="7"/>
        <v>50</v>
      </c>
    </row>
    <row r="28" spans="2:20" ht="19.5" customHeight="1">
      <c r="B28" s="11">
        <v>13</v>
      </c>
      <c r="C28" s="64" t="s">
        <v>100</v>
      </c>
      <c r="D28" s="64"/>
      <c r="E28" s="24">
        <v>2.254</v>
      </c>
      <c r="F28" s="24" t="s">
        <v>9</v>
      </c>
      <c r="G28" s="20">
        <f>P26*E28</f>
        <v>222.97715490909093</v>
      </c>
      <c r="H28" s="20">
        <f>G28*Q26%</f>
        <v>46.15627106618182</v>
      </c>
      <c r="I28" s="20">
        <f>G28*S26%</f>
        <v>209.59852561454545</v>
      </c>
      <c r="J28" s="20">
        <f>G28*T26%</f>
        <v>111.48857745454546</v>
      </c>
      <c r="K28" s="20">
        <f t="shared" si="4"/>
        <v>59.02</v>
      </c>
      <c r="L28" s="20">
        <f t="shared" si="5"/>
        <v>38.95</v>
      </c>
      <c r="M28" s="44">
        <f t="shared" si="6"/>
        <v>688.1905290443638</v>
      </c>
      <c r="N28" s="37"/>
      <c r="O28" s="22">
        <f t="shared" si="7"/>
        <v>108.3514696969697</v>
      </c>
      <c r="P28" s="22">
        <f t="shared" si="7"/>
        <v>98.92509090909091</v>
      </c>
      <c r="Q28" s="22">
        <f t="shared" si="7"/>
        <v>20.7</v>
      </c>
      <c r="R28" s="22" t="str">
        <f t="shared" si="7"/>
        <v>%</v>
      </c>
      <c r="S28" s="22">
        <f t="shared" si="7"/>
        <v>94</v>
      </c>
      <c r="T28" s="22">
        <f t="shared" si="7"/>
        <v>50</v>
      </c>
    </row>
    <row r="29" spans="2:20" ht="19.5" customHeight="1">
      <c r="B29" s="11">
        <v>14</v>
      </c>
      <c r="C29" s="64" t="s">
        <v>93</v>
      </c>
      <c r="D29" s="64"/>
      <c r="E29" s="24"/>
      <c r="F29" s="24"/>
      <c r="G29" s="20"/>
      <c r="H29" s="20"/>
      <c r="I29" s="20"/>
      <c r="J29" s="20"/>
      <c r="K29" s="20"/>
      <c r="L29" s="20"/>
      <c r="M29" s="44"/>
      <c r="N29" s="37"/>
      <c r="O29" s="22">
        <f t="shared" si="7"/>
        <v>108.3514696969697</v>
      </c>
      <c r="P29" s="22">
        <f t="shared" si="7"/>
        <v>98.92509090909091</v>
      </c>
      <c r="Q29" s="22">
        <f t="shared" si="7"/>
        <v>20.7</v>
      </c>
      <c r="R29" s="22" t="str">
        <f t="shared" si="7"/>
        <v>%</v>
      </c>
      <c r="S29" s="22">
        <f t="shared" si="7"/>
        <v>94</v>
      </c>
      <c r="T29" s="22">
        <f t="shared" si="7"/>
        <v>50</v>
      </c>
    </row>
    <row r="30" spans="2:22" ht="19.5" customHeight="1">
      <c r="B30" s="11"/>
      <c r="C30" s="62" t="s">
        <v>95</v>
      </c>
      <c r="D30" s="63"/>
      <c r="E30" s="24">
        <v>6.4</v>
      </c>
      <c r="F30" s="24" t="str">
        <f>F28</f>
        <v>1 шт.</v>
      </c>
      <c r="G30" s="20">
        <f>P28*E30</f>
        <v>633.1205818181819</v>
      </c>
      <c r="H30" s="20">
        <f>G30*Q28%</f>
        <v>131.05596043636365</v>
      </c>
      <c r="I30" s="20">
        <f>G30*S28%</f>
        <v>595.133346909091</v>
      </c>
      <c r="J30" s="20">
        <f>G30*T28%</f>
        <v>316.56029090909095</v>
      </c>
      <c r="K30" s="20">
        <f t="shared" si="4"/>
        <v>167.59</v>
      </c>
      <c r="L30" s="20">
        <f t="shared" si="5"/>
        <v>110.61</v>
      </c>
      <c r="M30" s="44">
        <f t="shared" si="6"/>
        <v>1954.0701800727272</v>
      </c>
      <c r="N30" s="37"/>
      <c r="O30" s="22">
        <f>O29</f>
        <v>108.3514696969697</v>
      </c>
      <c r="P30" s="22">
        <f t="shared" si="7"/>
        <v>98.92509090909091</v>
      </c>
      <c r="Q30" s="22">
        <f t="shared" si="7"/>
        <v>20.7</v>
      </c>
      <c r="R30" s="22" t="str">
        <f t="shared" si="7"/>
        <v>%</v>
      </c>
      <c r="S30" s="22">
        <f t="shared" si="7"/>
        <v>94</v>
      </c>
      <c r="T30" s="22">
        <f t="shared" si="7"/>
        <v>50</v>
      </c>
      <c r="U30" s="23"/>
      <c r="V30" s="23"/>
    </row>
    <row r="31" spans="2:22" ht="19.5" customHeight="1">
      <c r="B31" s="11"/>
      <c r="C31" s="62" t="s">
        <v>96</v>
      </c>
      <c r="D31" s="63"/>
      <c r="E31" s="24">
        <v>5.4</v>
      </c>
      <c r="F31" s="24" t="str">
        <f>F30</f>
        <v>1 шт.</v>
      </c>
      <c r="G31" s="20">
        <f>P29*E31</f>
        <v>534.195490909091</v>
      </c>
      <c r="H31" s="20">
        <f>G31*Q29%</f>
        <v>110.57846661818182</v>
      </c>
      <c r="I31" s="20">
        <f>G31*S29%</f>
        <v>502.1437614545455</v>
      </c>
      <c r="J31" s="20">
        <f>G31*T29%</f>
        <v>267.0977454545455</v>
      </c>
      <c r="K31" s="20">
        <f t="shared" si="4"/>
        <v>141.4</v>
      </c>
      <c r="L31" s="20">
        <f t="shared" si="5"/>
        <v>93.32</v>
      </c>
      <c r="M31" s="44">
        <f t="shared" si="6"/>
        <v>1648.7354644363638</v>
      </c>
      <c r="N31" s="37"/>
      <c r="O31" s="22">
        <f>O30</f>
        <v>108.3514696969697</v>
      </c>
      <c r="P31" s="22">
        <f t="shared" si="7"/>
        <v>98.92509090909091</v>
      </c>
      <c r="Q31" s="22">
        <f t="shared" si="7"/>
        <v>20.7</v>
      </c>
      <c r="R31" s="22" t="str">
        <f t="shared" si="7"/>
        <v>%</v>
      </c>
      <c r="S31" s="22">
        <f t="shared" si="7"/>
        <v>94</v>
      </c>
      <c r="T31" s="22">
        <f t="shared" si="7"/>
        <v>50</v>
      </c>
      <c r="U31" s="23"/>
      <c r="V31" s="23"/>
    </row>
    <row r="32" spans="2:24" ht="19.5" customHeight="1">
      <c r="B32" s="11"/>
      <c r="C32" s="62" t="s">
        <v>97</v>
      </c>
      <c r="D32" s="63"/>
      <c r="E32" s="24">
        <v>4.7</v>
      </c>
      <c r="F32" s="24" t="str">
        <f aca="true" t="shared" si="13" ref="F32:F43">F31</f>
        <v>1 шт.</v>
      </c>
      <c r="G32" s="20">
        <f>P24*E32</f>
        <v>464.9479272727273</v>
      </c>
      <c r="H32" s="20">
        <f>G32*Q24%</f>
        <v>96.24422094545456</v>
      </c>
      <c r="I32" s="20">
        <f>G32*S24%</f>
        <v>437.05105163636364</v>
      </c>
      <c r="J32" s="20">
        <f>G32*T24%</f>
        <v>232.47396363636366</v>
      </c>
      <c r="K32" s="20">
        <f t="shared" si="4"/>
        <v>123.07</v>
      </c>
      <c r="L32" s="20">
        <f t="shared" si="5"/>
        <v>81.23</v>
      </c>
      <c r="M32" s="44">
        <f t="shared" si="6"/>
        <v>1435.017163490909</v>
      </c>
      <c r="N32" s="37"/>
      <c r="O32" s="22">
        <f aca="true" t="shared" si="14" ref="O32:T32">O30</f>
        <v>108.3514696969697</v>
      </c>
      <c r="P32" s="22">
        <f t="shared" si="14"/>
        <v>98.92509090909091</v>
      </c>
      <c r="Q32" s="22">
        <f t="shared" si="14"/>
        <v>20.7</v>
      </c>
      <c r="R32" s="22" t="str">
        <f t="shared" si="14"/>
        <v>%</v>
      </c>
      <c r="S32" s="22">
        <f t="shared" si="14"/>
        <v>94</v>
      </c>
      <c r="T32" s="22">
        <f t="shared" si="14"/>
        <v>50</v>
      </c>
      <c r="X32" s="23">
        <f>E32/2</f>
        <v>2.35</v>
      </c>
    </row>
    <row r="33" spans="2:20" ht="19.5" customHeight="1">
      <c r="B33" s="11">
        <v>15</v>
      </c>
      <c r="C33" s="64" t="s">
        <v>94</v>
      </c>
      <c r="D33" s="64"/>
      <c r="E33" s="24">
        <v>1.41</v>
      </c>
      <c r="F33" s="24" t="str">
        <f t="shared" si="13"/>
        <v>1 шт.</v>
      </c>
      <c r="G33" s="20">
        <f>P25*E33</f>
        <v>139.4843781818182</v>
      </c>
      <c r="H33" s="20">
        <f>G33*Q25%</f>
        <v>28.87326628363636</v>
      </c>
      <c r="I33" s="20">
        <f>G33*S25%</f>
        <v>131.1153154909091</v>
      </c>
      <c r="J33" s="20">
        <f>G33*T25%</f>
        <v>69.7421890909091</v>
      </c>
      <c r="K33" s="20">
        <f t="shared" si="4"/>
        <v>36.92</v>
      </c>
      <c r="L33" s="20">
        <f t="shared" si="5"/>
        <v>24.37</v>
      </c>
      <c r="M33" s="44">
        <f t="shared" si="6"/>
        <v>430.50514904727277</v>
      </c>
      <c r="N33" s="37"/>
      <c r="O33" s="22">
        <f aca="true" t="shared" si="15" ref="O33:T46">O32</f>
        <v>108.3514696969697</v>
      </c>
      <c r="P33" s="22">
        <f t="shared" si="15"/>
        <v>98.92509090909091</v>
      </c>
      <c r="Q33" s="22">
        <f t="shared" si="15"/>
        <v>20.7</v>
      </c>
      <c r="R33" s="22" t="str">
        <f t="shared" si="15"/>
        <v>%</v>
      </c>
      <c r="S33" s="22">
        <f t="shared" si="15"/>
        <v>94</v>
      </c>
      <c r="T33" s="22">
        <f t="shared" si="15"/>
        <v>50</v>
      </c>
    </row>
    <row r="34" spans="2:27" s="28" customFormat="1" ht="19.5" customHeight="1">
      <c r="B34" s="11">
        <v>16</v>
      </c>
      <c r="C34" s="64" t="s">
        <v>99</v>
      </c>
      <c r="D34" s="64"/>
      <c r="E34" s="24">
        <f>E35+E36</f>
        <v>3.718</v>
      </c>
      <c r="F34" s="24" t="str">
        <f t="shared" si="13"/>
        <v>1 шт.</v>
      </c>
      <c r="G34" s="20">
        <f>P32*E34</f>
        <v>367.803488</v>
      </c>
      <c r="H34" s="20">
        <f>G34*Q32%</f>
        <v>76.135322016</v>
      </c>
      <c r="I34" s="20">
        <f>G34*S32%</f>
        <v>345.73527872</v>
      </c>
      <c r="J34" s="20">
        <f>G34*T32%</f>
        <v>183.901744</v>
      </c>
      <c r="K34" s="20">
        <f t="shared" si="4"/>
        <v>97.36</v>
      </c>
      <c r="L34" s="20">
        <f t="shared" si="5"/>
        <v>64.26</v>
      </c>
      <c r="M34" s="44">
        <f t="shared" si="6"/>
        <v>1135.195832736</v>
      </c>
      <c r="N34" s="37"/>
      <c r="O34" s="22">
        <f t="shared" si="15"/>
        <v>108.3514696969697</v>
      </c>
      <c r="P34" s="22">
        <f t="shared" si="15"/>
        <v>98.92509090909091</v>
      </c>
      <c r="Q34" s="22">
        <f t="shared" si="15"/>
        <v>20.7</v>
      </c>
      <c r="R34" s="22" t="str">
        <f t="shared" si="15"/>
        <v>%</v>
      </c>
      <c r="S34" s="22">
        <f t="shared" si="15"/>
        <v>94</v>
      </c>
      <c r="T34" s="22">
        <f t="shared" si="15"/>
        <v>50</v>
      </c>
      <c r="U34" s="26"/>
      <c r="V34" s="27"/>
      <c r="AA34" s="23"/>
    </row>
    <row r="35" spans="2:27" ht="18">
      <c r="B35" s="11">
        <v>17</v>
      </c>
      <c r="C35" s="83" t="s">
        <v>98</v>
      </c>
      <c r="D35" s="84"/>
      <c r="E35" s="24">
        <v>2.468</v>
      </c>
      <c r="F35" s="24" t="str">
        <f t="shared" si="13"/>
        <v>1 шт.</v>
      </c>
      <c r="G35" s="20">
        <f>P33*E35</f>
        <v>244.14712436363638</v>
      </c>
      <c r="H35" s="20">
        <f>G35*Q33%</f>
        <v>50.53845474327273</v>
      </c>
      <c r="I35" s="20">
        <f>G35*S33%</f>
        <v>229.49829690181818</v>
      </c>
      <c r="J35" s="20">
        <f>G35*T33%</f>
        <v>122.07356218181819</v>
      </c>
      <c r="K35" s="20">
        <f t="shared" si="4"/>
        <v>64.63</v>
      </c>
      <c r="L35" s="20">
        <f t="shared" si="5"/>
        <v>42.65</v>
      </c>
      <c r="M35" s="44">
        <f t="shared" si="6"/>
        <v>753.5374381905455</v>
      </c>
      <c r="N35" s="37"/>
      <c r="O35" s="22">
        <f t="shared" si="15"/>
        <v>108.3514696969697</v>
      </c>
      <c r="P35" s="22">
        <f t="shared" si="15"/>
        <v>98.92509090909091</v>
      </c>
      <c r="Q35" s="22">
        <f t="shared" si="15"/>
        <v>20.7</v>
      </c>
      <c r="R35" s="22" t="str">
        <f t="shared" si="15"/>
        <v>%</v>
      </c>
      <c r="S35" s="22">
        <f t="shared" si="15"/>
        <v>94</v>
      </c>
      <c r="T35" s="22">
        <f t="shared" si="15"/>
        <v>50</v>
      </c>
      <c r="AA35" s="28"/>
    </row>
    <row r="36" spans="2:20" ht="19.5" customHeight="1">
      <c r="B36" s="11">
        <v>18</v>
      </c>
      <c r="C36" s="64" t="s">
        <v>154</v>
      </c>
      <c r="D36" s="64"/>
      <c r="E36" s="24">
        <v>1.25</v>
      </c>
      <c r="F36" s="24" t="str">
        <f t="shared" si="13"/>
        <v>1 шт.</v>
      </c>
      <c r="G36" s="20">
        <f>P34*E36</f>
        <v>123.65636363636364</v>
      </c>
      <c r="H36" s="20">
        <f>G36*Q34%</f>
        <v>25.59686727272727</v>
      </c>
      <c r="I36" s="20">
        <f>G36*S34%</f>
        <v>116.23698181818182</v>
      </c>
      <c r="J36" s="20">
        <f>G36*T34%</f>
        <v>61.82818181818182</v>
      </c>
      <c r="K36" s="20">
        <f t="shared" si="4"/>
        <v>32.73</v>
      </c>
      <c r="L36" s="20">
        <f t="shared" si="5"/>
        <v>21.6</v>
      </c>
      <c r="M36" s="44">
        <f t="shared" si="6"/>
        <v>381.64839454545455</v>
      </c>
      <c r="N36" s="37"/>
      <c r="O36" s="22">
        <f t="shared" si="15"/>
        <v>108.3514696969697</v>
      </c>
      <c r="P36" s="22">
        <f t="shared" si="15"/>
        <v>98.92509090909091</v>
      </c>
      <c r="Q36" s="22">
        <f t="shared" si="15"/>
        <v>20.7</v>
      </c>
      <c r="R36" s="22" t="str">
        <f t="shared" si="15"/>
        <v>%</v>
      </c>
      <c r="S36" s="22">
        <f t="shared" si="15"/>
        <v>94</v>
      </c>
      <c r="T36" s="22">
        <f t="shared" si="15"/>
        <v>50</v>
      </c>
    </row>
    <row r="37" spans="2:20" ht="19.5" customHeight="1">
      <c r="B37" s="11">
        <v>19</v>
      </c>
      <c r="C37" s="64" t="s">
        <v>23</v>
      </c>
      <c r="D37" s="64"/>
      <c r="E37" s="24"/>
      <c r="F37" s="24"/>
      <c r="G37" s="20"/>
      <c r="H37" s="20"/>
      <c r="I37" s="20"/>
      <c r="J37" s="20"/>
      <c r="K37" s="20"/>
      <c r="L37" s="20"/>
      <c r="M37" s="44"/>
      <c r="N37" s="37"/>
      <c r="O37" s="22">
        <f t="shared" si="15"/>
        <v>108.3514696969697</v>
      </c>
      <c r="P37" s="22">
        <f t="shared" si="15"/>
        <v>98.92509090909091</v>
      </c>
      <c r="Q37" s="22">
        <f t="shared" si="15"/>
        <v>20.7</v>
      </c>
      <c r="R37" s="22" t="str">
        <f t="shared" si="15"/>
        <v>%</v>
      </c>
      <c r="S37" s="22">
        <f t="shared" si="15"/>
        <v>94</v>
      </c>
      <c r="T37" s="22">
        <f t="shared" si="15"/>
        <v>50</v>
      </c>
    </row>
    <row r="38" spans="2:20" ht="19.5" customHeight="1">
      <c r="B38" s="11"/>
      <c r="C38" s="62" t="s">
        <v>170</v>
      </c>
      <c r="D38" s="63"/>
      <c r="E38" s="24">
        <v>2.713</v>
      </c>
      <c r="F38" s="24" t="str">
        <f>F36</f>
        <v>1 шт.</v>
      </c>
      <c r="G38" s="20">
        <f>P36*E38</f>
        <v>268.38377163636363</v>
      </c>
      <c r="H38" s="20">
        <f>G38*Q36%</f>
        <v>55.55544072872727</v>
      </c>
      <c r="I38" s="20">
        <f>G38*S36%</f>
        <v>252.2807453381818</v>
      </c>
      <c r="J38" s="20">
        <f>G38*T36%</f>
        <v>134.19188581818182</v>
      </c>
      <c r="K38" s="20">
        <f>ROUND((G38+H38+I38+J38)*10%,2)</f>
        <v>71.04</v>
      </c>
      <c r="L38" s="20">
        <f>ROUND((H38+I38+J38+K38+G38)*6%,2)</f>
        <v>46.89</v>
      </c>
      <c r="M38" s="44">
        <f>G38+H38+I38+J38+K38+L38</f>
        <v>828.3418435214545</v>
      </c>
      <c r="N38" s="37"/>
      <c r="O38" s="22">
        <f aca="true" t="shared" si="16" ref="O38:T38">O37</f>
        <v>108.3514696969697</v>
      </c>
      <c r="P38" s="22">
        <f t="shared" si="16"/>
        <v>98.92509090909091</v>
      </c>
      <c r="Q38" s="22">
        <f t="shared" si="16"/>
        <v>20.7</v>
      </c>
      <c r="R38" s="22" t="str">
        <f t="shared" si="16"/>
        <v>%</v>
      </c>
      <c r="S38" s="22">
        <f t="shared" si="16"/>
        <v>94</v>
      </c>
      <c r="T38" s="22">
        <f t="shared" si="16"/>
        <v>50</v>
      </c>
    </row>
    <row r="39" spans="2:20" ht="19.5" customHeight="1">
      <c r="B39" s="11"/>
      <c r="C39" s="62" t="s">
        <v>171</v>
      </c>
      <c r="D39" s="63"/>
      <c r="E39" s="24">
        <v>1.232</v>
      </c>
      <c r="F39" s="24" t="str">
        <f t="shared" si="13"/>
        <v>1 шт.</v>
      </c>
      <c r="G39" s="20">
        <f>P37*E39</f>
        <v>121.87571200000001</v>
      </c>
      <c r="H39" s="20">
        <f>G39*Q37%</f>
        <v>25.228272384</v>
      </c>
      <c r="I39" s="20">
        <f>G39*S37%</f>
        <v>114.56316928</v>
      </c>
      <c r="J39" s="20">
        <f>G39*T37%</f>
        <v>60.937856000000004</v>
      </c>
      <c r="K39" s="20">
        <f>ROUND((G39+H39+I39+J39)*10%,2)</f>
        <v>32.26</v>
      </c>
      <c r="L39" s="20">
        <f>ROUND((H39+I39+J39+K39+G39)*6%,2)</f>
        <v>21.29</v>
      </c>
      <c r="M39" s="44">
        <f>G39+H39+I39+J39+K39+L39</f>
        <v>376.15500966400003</v>
      </c>
      <c r="N39" s="37"/>
      <c r="O39" s="22">
        <f aca="true" t="shared" si="17" ref="O39:T39">O38</f>
        <v>108.3514696969697</v>
      </c>
      <c r="P39" s="22">
        <f t="shared" si="17"/>
        <v>98.92509090909091</v>
      </c>
      <c r="Q39" s="22">
        <f t="shared" si="17"/>
        <v>20.7</v>
      </c>
      <c r="R39" s="22" t="str">
        <f t="shared" si="17"/>
        <v>%</v>
      </c>
      <c r="S39" s="22">
        <f t="shared" si="17"/>
        <v>94</v>
      </c>
      <c r="T39" s="22">
        <f t="shared" si="17"/>
        <v>50</v>
      </c>
    </row>
    <row r="40" spans="2:20" ht="19.5" customHeight="1">
      <c r="B40" s="11">
        <v>20</v>
      </c>
      <c r="C40" s="83" t="s">
        <v>104</v>
      </c>
      <c r="D40" s="84"/>
      <c r="E40" s="24">
        <v>1.71</v>
      </c>
      <c r="F40" s="24" t="str">
        <f>F36</f>
        <v>1 шт.</v>
      </c>
      <c r="G40" s="20">
        <f>P35*E40</f>
        <v>169.16190545454546</v>
      </c>
      <c r="H40" s="20">
        <f>G40*Q35%</f>
        <v>35.01651442909091</v>
      </c>
      <c r="I40" s="20">
        <f>G40*S35%</f>
        <v>159.01219112727273</v>
      </c>
      <c r="J40" s="20">
        <f>G40*T35%</f>
        <v>84.58095272727273</v>
      </c>
      <c r="K40" s="20">
        <f t="shared" si="4"/>
        <v>44.78</v>
      </c>
      <c r="L40" s="20">
        <f t="shared" si="5"/>
        <v>29.55</v>
      </c>
      <c r="M40" s="44">
        <f t="shared" si="6"/>
        <v>522.1015637381818</v>
      </c>
      <c r="N40" s="37"/>
      <c r="O40" s="22">
        <f aca="true" t="shared" si="18" ref="O40:T40">O36</f>
        <v>108.3514696969697</v>
      </c>
      <c r="P40" s="22">
        <f t="shared" si="18"/>
        <v>98.92509090909091</v>
      </c>
      <c r="Q40" s="22">
        <f t="shared" si="18"/>
        <v>20.7</v>
      </c>
      <c r="R40" s="22" t="str">
        <f t="shared" si="18"/>
        <v>%</v>
      </c>
      <c r="S40" s="22">
        <f t="shared" si="18"/>
        <v>94</v>
      </c>
      <c r="T40" s="22">
        <f t="shared" si="18"/>
        <v>50</v>
      </c>
    </row>
    <row r="41" spans="2:20" ht="19.5" customHeight="1">
      <c r="B41" s="11">
        <v>21</v>
      </c>
      <c r="C41" s="83" t="s">
        <v>169</v>
      </c>
      <c r="D41" s="84"/>
      <c r="E41" s="24">
        <v>0.58</v>
      </c>
      <c r="F41" s="24" t="str">
        <f t="shared" si="13"/>
        <v>1 шт.</v>
      </c>
      <c r="G41" s="20">
        <f>P36*E41</f>
        <v>57.376552727272724</v>
      </c>
      <c r="H41" s="20">
        <f>G41*Q36%</f>
        <v>11.876946414545452</v>
      </c>
      <c r="I41" s="20">
        <f>G41*S36%</f>
        <v>53.93395956363636</v>
      </c>
      <c r="J41" s="20">
        <f>G41*T36%</f>
        <v>28.688276363636362</v>
      </c>
      <c r="K41" s="20">
        <f>ROUND((G41+H41+I41+J41)*10%,2)</f>
        <v>15.19</v>
      </c>
      <c r="L41" s="20">
        <f>ROUND((H41+I41+J41+K41+G41)*6%,2)</f>
        <v>10.02</v>
      </c>
      <c r="M41" s="44">
        <f>G41+H41+I41+J41+K41+L41</f>
        <v>177.0857350690909</v>
      </c>
      <c r="N41" s="37"/>
      <c r="O41" s="22">
        <f t="shared" si="15"/>
        <v>108.3514696969697</v>
      </c>
      <c r="P41" s="22">
        <f t="shared" si="15"/>
        <v>98.92509090909091</v>
      </c>
      <c r="Q41" s="22">
        <f t="shared" si="15"/>
        <v>20.7</v>
      </c>
      <c r="R41" s="22" t="str">
        <f t="shared" si="15"/>
        <v>%</v>
      </c>
      <c r="S41" s="22">
        <f t="shared" si="15"/>
        <v>94</v>
      </c>
      <c r="T41" s="22">
        <f t="shared" si="15"/>
        <v>50</v>
      </c>
    </row>
    <row r="42" spans="2:20" ht="19.5" customHeight="1">
      <c r="B42" s="11">
        <v>22</v>
      </c>
      <c r="C42" s="83" t="s">
        <v>101</v>
      </c>
      <c r="D42" s="84"/>
      <c r="E42" s="24">
        <v>1.62</v>
      </c>
      <c r="F42" s="24" t="str">
        <f>F40</f>
        <v>1 шт.</v>
      </c>
      <c r="G42" s="20">
        <f>P36*E42</f>
        <v>160.2586472727273</v>
      </c>
      <c r="H42" s="20">
        <f>G42*Q36%</f>
        <v>33.173539985454546</v>
      </c>
      <c r="I42" s="20">
        <f>G42*S36%</f>
        <v>150.64312843636367</v>
      </c>
      <c r="J42" s="20">
        <f>G42*T36%</f>
        <v>80.12932363636365</v>
      </c>
      <c r="K42" s="20">
        <f>ROUND((G42+H42+I42+J42)*10%,2)</f>
        <v>42.42</v>
      </c>
      <c r="L42" s="20">
        <f>ROUND((H42+I42+J42+K42+G42)*6%,2)</f>
        <v>28</v>
      </c>
      <c r="M42" s="44">
        <f>G42+H42+I42+J42+K42+L42</f>
        <v>494.6246393309092</v>
      </c>
      <c r="N42" s="37"/>
      <c r="O42" s="22">
        <f aca="true" t="shared" si="19" ref="O42:T42">O40</f>
        <v>108.3514696969697</v>
      </c>
      <c r="P42" s="22">
        <f t="shared" si="19"/>
        <v>98.92509090909091</v>
      </c>
      <c r="Q42" s="22">
        <f t="shared" si="19"/>
        <v>20.7</v>
      </c>
      <c r="R42" s="22" t="str">
        <f t="shared" si="19"/>
        <v>%</v>
      </c>
      <c r="S42" s="22">
        <f t="shared" si="19"/>
        <v>94</v>
      </c>
      <c r="T42" s="22">
        <f t="shared" si="19"/>
        <v>50</v>
      </c>
    </row>
    <row r="43" spans="2:21" ht="19.5" customHeight="1">
      <c r="B43" s="11">
        <v>23</v>
      </c>
      <c r="C43" s="83" t="s">
        <v>103</v>
      </c>
      <c r="D43" s="84"/>
      <c r="E43" s="21">
        <v>1.55</v>
      </c>
      <c r="F43" s="24" t="str">
        <f t="shared" si="13"/>
        <v>1 шт.</v>
      </c>
      <c r="G43" s="20">
        <f>P35*E43</f>
        <v>153.3338909090909</v>
      </c>
      <c r="H43" s="20">
        <f>G43*Q35%</f>
        <v>31.740115418181816</v>
      </c>
      <c r="I43" s="20">
        <f>G43*S35%</f>
        <v>144.13385745454545</v>
      </c>
      <c r="J43" s="20">
        <f>G43*T35%</f>
        <v>76.66694545454546</v>
      </c>
      <c r="K43" s="20">
        <f t="shared" si="4"/>
        <v>40.59</v>
      </c>
      <c r="L43" s="20">
        <f t="shared" si="5"/>
        <v>26.79</v>
      </c>
      <c r="M43" s="44">
        <f t="shared" si="6"/>
        <v>473.25480923636366</v>
      </c>
      <c r="N43" s="37"/>
      <c r="O43" s="22">
        <f aca="true" t="shared" si="20" ref="O43:T43">O36</f>
        <v>108.3514696969697</v>
      </c>
      <c r="P43" s="22">
        <f t="shared" si="20"/>
        <v>98.92509090909091</v>
      </c>
      <c r="Q43" s="22">
        <f t="shared" si="20"/>
        <v>20.7</v>
      </c>
      <c r="R43" s="22" t="str">
        <f t="shared" si="20"/>
        <v>%</v>
      </c>
      <c r="S43" s="22">
        <f t="shared" si="20"/>
        <v>94</v>
      </c>
      <c r="T43" s="22">
        <f t="shared" si="20"/>
        <v>50</v>
      </c>
      <c r="U43" s="23"/>
    </row>
    <row r="44" spans="2:21" ht="19.5" customHeight="1">
      <c r="B44" s="11">
        <v>24</v>
      </c>
      <c r="C44" s="83" t="s">
        <v>178</v>
      </c>
      <c r="D44" s="84"/>
      <c r="E44" s="21"/>
      <c r="F44" s="24"/>
      <c r="G44" s="20"/>
      <c r="H44" s="20"/>
      <c r="I44" s="20"/>
      <c r="J44" s="20"/>
      <c r="K44" s="20"/>
      <c r="L44" s="20"/>
      <c r="M44" s="44"/>
      <c r="N44" s="37"/>
      <c r="O44" s="22">
        <f t="shared" si="15"/>
        <v>108.3514696969697</v>
      </c>
      <c r="P44" s="22">
        <f t="shared" si="15"/>
        <v>98.92509090909091</v>
      </c>
      <c r="Q44" s="22">
        <f t="shared" si="15"/>
        <v>20.7</v>
      </c>
      <c r="R44" s="22" t="str">
        <f t="shared" si="15"/>
        <v>%</v>
      </c>
      <c r="S44" s="22">
        <f t="shared" si="15"/>
        <v>94</v>
      </c>
      <c r="T44" s="22">
        <f t="shared" si="15"/>
        <v>50</v>
      </c>
      <c r="U44" s="23"/>
    </row>
    <row r="45" spans="2:21" ht="18">
      <c r="B45" s="11"/>
      <c r="C45" s="106" t="s">
        <v>20</v>
      </c>
      <c r="D45" s="107"/>
      <c r="E45" s="21">
        <v>0.88</v>
      </c>
      <c r="F45" s="24" t="str">
        <f>F43</f>
        <v>1 шт.</v>
      </c>
      <c r="G45" s="20">
        <f aca="true" t="shared" si="21" ref="G45:G54">P43*E45</f>
        <v>87.05408</v>
      </c>
      <c r="H45" s="20">
        <f>G45*Q43%</f>
        <v>18.02019456</v>
      </c>
      <c r="I45" s="20">
        <f>G45*S43%</f>
        <v>81.8308352</v>
      </c>
      <c r="J45" s="20">
        <f>G45*T43%</f>
        <v>43.52704</v>
      </c>
      <c r="K45" s="20">
        <f t="shared" si="4"/>
        <v>23.04</v>
      </c>
      <c r="L45" s="20">
        <f t="shared" si="5"/>
        <v>15.21</v>
      </c>
      <c r="M45" s="44">
        <f t="shared" si="6"/>
        <v>268.68214975999996</v>
      </c>
      <c r="N45" s="37"/>
      <c r="O45" s="22">
        <f t="shared" si="15"/>
        <v>108.3514696969697</v>
      </c>
      <c r="P45" s="22">
        <f t="shared" si="15"/>
        <v>98.92509090909091</v>
      </c>
      <c r="Q45" s="22">
        <f t="shared" si="15"/>
        <v>20.7</v>
      </c>
      <c r="R45" s="22" t="str">
        <f t="shared" si="15"/>
        <v>%</v>
      </c>
      <c r="S45" s="22">
        <f t="shared" si="15"/>
        <v>94</v>
      </c>
      <c r="T45" s="22">
        <f t="shared" si="15"/>
        <v>50</v>
      </c>
      <c r="U45" s="23"/>
    </row>
    <row r="46" spans="2:27" s="28" customFormat="1" ht="19.5" customHeight="1">
      <c r="B46" s="11"/>
      <c r="C46" s="106" t="s">
        <v>21</v>
      </c>
      <c r="D46" s="107"/>
      <c r="E46" s="21">
        <v>0.53</v>
      </c>
      <c r="F46" s="24" t="str">
        <f>F45</f>
        <v>1 шт.</v>
      </c>
      <c r="G46" s="20">
        <f t="shared" si="21"/>
        <v>52.43029818181819</v>
      </c>
      <c r="H46" s="20">
        <f>G46*Q44%</f>
        <v>10.853071723636365</v>
      </c>
      <c r="I46" s="20">
        <f>G46*S44%</f>
        <v>49.284480290909094</v>
      </c>
      <c r="J46" s="20">
        <f>G46*T44%</f>
        <v>26.215149090909094</v>
      </c>
      <c r="K46" s="20">
        <f t="shared" si="4"/>
        <v>13.88</v>
      </c>
      <c r="L46" s="20">
        <f t="shared" si="5"/>
        <v>9.16</v>
      </c>
      <c r="M46" s="44">
        <f t="shared" si="6"/>
        <v>161.82299928727272</v>
      </c>
      <c r="N46" s="37"/>
      <c r="O46" s="22">
        <f t="shared" si="15"/>
        <v>108.3514696969697</v>
      </c>
      <c r="P46" s="22">
        <f t="shared" si="15"/>
        <v>98.92509090909091</v>
      </c>
      <c r="Q46" s="22">
        <f t="shared" si="15"/>
        <v>20.7</v>
      </c>
      <c r="R46" s="22" t="str">
        <f t="shared" si="15"/>
        <v>%</v>
      </c>
      <c r="S46" s="22">
        <f t="shared" si="15"/>
        <v>94</v>
      </c>
      <c r="T46" s="22">
        <f t="shared" si="15"/>
        <v>50</v>
      </c>
      <c r="V46" s="27"/>
      <c r="AA46" s="23"/>
    </row>
    <row r="47" spans="2:22" s="28" customFormat="1" ht="19.5" customHeight="1">
      <c r="B47" s="11"/>
      <c r="C47" s="104" t="s">
        <v>183</v>
      </c>
      <c r="D47" s="105"/>
      <c r="E47" s="21">
        <v>0.81</v>
      </c>
      <c r="F47" s="24" t="str">
        <f>F46</f>
        <v>1 шт.</v>
      </c>
      <c r="G47" s="20">
        <f>P44*E47</f>
        <v>80.12932363636365</v>
      </c>
      <c r="H47" s="20">
        <f>G47*Q44%</f>
        <v>16.586769992727273</v>
      </c>
      <c r="I47" s="20">
        <f>G47*S44%</f>
        <v>75.32156421818183</v>
      </c>
      <c r="J47" s="20">
        <f>G47*T44%</f>
        <v>40.064661818181825</v>
      </c>
      <c r="K47" s="20">
        <f>ROUND((G47+H47+I47+J47)*10%,2)</f>
        <v>21.21</v>
      </c>
      <c r="L47" s="20">
        <f>ROUND((H47+I47+J47+K47+G47)*6%,2)</f>
        <v>14</v>
      </c>
      <c r="M47" s="44">
        <v>498</v>
      </c>
      <c r="N47" s="37"/>
      <c r="O47" s="22">
        <f aca="true" t="shared" si="22" ref="O47:T48">O45</f>
        <v>108.3514696969697</v>
      </c>
      <c r="P47" s="22">
        <f t="shared" si="22"/>
        <v>98.92509090909091</v>
      </c>
      <c r="Q47" s="22">
        <f t="shared" si="22"/>
        <v>20.7</v>
      </c>
      <c r="R47" s="22" t="str">
        <f t="shared" si="22"/>
        <v>%</v>
      </c>
      <c r="S47" s="22">
        <f t="shared" si="22"/>
        <v>94</v>
      </c>
      <c r="T47" s="22">
        <f t="shared" si="22"/>
        <v>50</v>
      </c>
      <c r="V47" s="27"/>
    </row>
    <row r="48" spans="2:22" s="28" customFormat="1" ht="19.5" customHeight="1">
      <c r="B48" s="11"/>
      <c r="C48" s="104" t="s">
        <v>22</v>
      </c>
      <c r="D48" s="105"/>
      <c r="E48" s="21">
        <v>0.81</v>
      </c>
      <c r="F48" s="24" t="str">
        <f>F45</f>
        <v>1 шт.</v>
      </c>
      <c r="G48" s="20">
        <f>P45*E48</f>
        <v>80.12932363636365</v>
      </c>
      <c r="H48" s="20">
        <f>G48*Q45%</f>
        <v>16.586769992727273</v>
      </c>
      <c r="I48" s="20">
        <f>G48*S45%</f>
        <v>75.32156421818183</v>
      </c>
      <c r="J48" s="20">
        <f>G48*T45%</f>
        <v>40.064661818181825</v>
      </c>
      <c r="K48" s="20">
        <f>ROUND((G48+H48+I48+J48)*10%,2)</f>
        <v>21.21</v>
      </c>
      <c r="L48" s="20">
        <f>ROUND((H48+I48+J48+K48+G48)*6%,2)</f>
        <v>14</v>
      </c>
      <c r="M48" s="44">
        <f>G48+H48+I48+J48+K48+L48</f>
        <v>247.3123196654546</v>
      </c>
      <c r="N48" s="37"/>
      <c r="O48" s="22">
        <f t="shared" si="22"/>
        <v>108.3514696969697</v>
      </c>
      <c r="P48" s="22">
        <f t="shared" si="22"/>
        <v>98.92509090909091</v>
      </c>
      <c r="Q48" s="22">
        <f t="shared" si="22"/>
        <v>20.7</v>
      </c>
      <c r="R48" s="22" t="str">
        <f t="shared" si="22"/>
        <v>%</v>
      </c>
      <c r="S48" s="22">
        <f t="shared" si="22"/>
        <v>94</v>
      </c>
      <c r="T48" s="22">
        <f t="shared" si="22"/>
        <v>50</v>
      </c>
      <c r="V48" s="27"/>
    </row>
    <row r="49" spans="2:27" ht="19.5" customHeight="1">
      <c r="B49" s="11"/>
      <c r="C49" s="104" t="s">
        <v>102</v>
      </c>
      <c r="D49" s="105"/>
      <c r="E49" s="21">
        <v>0.617</v>
      </c>
      <c r="F49" s="24" t="str">
        <f>F48</f>
        <v>1 шт.</v>
      </c>
      <c r="G49" s="20">
        <f>P46*E49</f>
        <v>61.036781090909095</v>
      </c>
      <c r="H49" s="20">
        <f>G49*Q46%</f>
        <v>12.634613685818183</v>
      </c>
      <c r="I49" s="20">
        <f>G49*S46%</f>
        <v>57.374574225454545</v>
      </c>
      <c r="J49" s="20">
        <f>G49*T46%</f>
        <v>30.518390545454547</v>
      </c>
      <c r="K49" s="20">
        <f t="shared" si="4"/>
        <v>16.16</v>
      </c>
      <c r="L49" s="20">
        <f t="shared" si="5"/>
        <v>10.66</v>
      </c>
      <c r="M49" s="44">
        <f t="shared" si="6"/>
        <v>188.38435954763636</v>
      </c>
      <c r="N49" s="37"/>
      <c r="O49" s="22">
        <f aca="true" t="shared" si="23" ref="O49:T49">O48</f>
        <v>108.3514696969697</v>
      </c>
      <c r="P49" s="22">
        <f t="shared" si="23"/>
        <v>98.92509090909091</v>
      </c>
      <c r="Q49" s="22">
        <f t="shared" si="23"/>
        <v>20.7</v>
      </c>
      <c r="R49" s="22" t="str">
        <f t="shared" si="23"/>
        <v>%</v>
      </c>
      <c r="S49" s="22">
        <f t="shared" si="23"/>
        <v>94</v>
      </c>
      <c r="T49" s="22">
        <f t="shared" si="23"/>
        <v>50</v>
      </c>
      <c r="AA49" s="28"/>
    </row>
    <row r="50" spans="2:22" s="28" customFormat="1" ht="19.5" customHeight="1">
      <c r="B50" s="11">
        <v>25</v>
      </c>
      <c r="C50" s="83" t="s">
        <v>105</v>
      </c>
      <c r="D50" s="84"/>
      <c r="E50" s="24"/>
      <c r="F50" s="24"/>
      <c r="G50" s="20">
        <f t="shared" si="21"/>
        <v>0</v>
      </c>
      <c r="H50" s="20">
        <f aca="true" t="shared" si="24" ref="H50:H58">G50*Q48%</f>
        <v>0</v>
      </c>
      <c r="I50" s="20">
        <f aca="true" t="shared" si="25" ref="I50:I58">G50*S48%</f>
        <v>0</v>
      </c>
      <c r="J50" s="20">
        <f aca="true" t="shared" si="26" ref="J50:J58">G50*T48%</f>
        <v>0</v>
      </c>
      <c r="K50" s="20">
        <f t="shared" si="4"/>
        <v>0</v>
      </c>
      <c r="L50" s="20">
        <f t="shared" si="5"/>
        <v>0</v>
      </c>
      <c r="M50" s="44"/>
      <c r="N50" s="37"/>
      <c r="O50" s="26">
        <f aca="true" t="shared" si="27" ref="O50:T57">O49</f>
        <v>108.3514696969697</v>
      </c>
      <c r="P50" s="26">
        <f t="shared" si="27"/>
        <v>98.92509090909091</v>
      </c>
      <c r="Q50" s="26">
        <f t="shared" si="27"/>
        <v>20.7</v>
      </c>
      <c r="R50" s="26" t="str">
        <f t="shared" si="27"/>
        <v>%</v>
      </c>
      <c r="S50" s="26">
        <f t="shared" si="27"/>
        <v>94</v>
      </c>
      <c r="T50" s="26">
        <f t="shared" si="27"/>
        <v>50</v>
      </c>
      <c r="U50" s="26"/>
      <c r="V50" s="27"/>
    </row>
    <row r="51" spans="2:22" s="28" customFormat="1" ht="18">
      <c r="B51" s="11"/>
      <c r="C51" s="106" t="s">
        <v>106</v>
      </c>
      <c r="D51" s="107"/>
      <c r="E51" s="24">
        <v>0.97</v>
      </c>
      <c r="F51" s="24" t="str">
        <f>F48</f>
        <v>1 шт.</v>
      </c>
      <c r="G51" s="20">
        <f t="shared" si="21"/>
        <v>95.95733818181819</v>
      </c>
      <c r="H51" s="20">
        <f t="shared" si="24"/>
        <v>19.863169003636365</v>
      </c>
      <c r="I51" s="20">
        <f t="shared" si="25"/>
        <v>90.19989789090909</v>
      </c>
      <c r="J51" s="20">
        <f t="shared" si="26"/>
        <v>47.978669090909094</v>
      </c>
      <c r="K51" s="20">
        <f t="shared" si="4"/>
        <v>25.4</v>
      </c>
      <c r="L51" s="20">
        <f t="shared" si="5"/>
        <v>16.76</v>
      </c>
      <c r="M51" s="44">
        <f t="shared" si="6"/>
        <v>296.1590741672727</v>
      </c>
      <c r="N51" s="37"/>
      <c r="O51" s="26">
        <f t="shared" si="27"/>
        <v>108.3514696969697</v>
      </c>
      <c r="P51" s="26">
        <f t="shared" si="27"/>
        <v>98.92509090909091</v>
      </c>
      <c r="Q51" s="26">
        <f t="shared" si="27"/>
        <v>20.7</v>
      </c>
      <c r="R51" s="26" t="str">
        <f t="shared" si="27"/>
        <v>%</v>
      </c>
      <c r="S51" s="26">
        <f t="shared" si="27"/>
        <v>94</v>
      </c>
      <c r="T51" s="26">
        <f t="shared" si="27"/>
        <v>50</v>
      </c>
      <c r="U51" s="26"/>
      <c r="V51" s="27"/>
    </row>
    <row r="52" spans="2:22" s="28" customFormat="1" ht="18" customHeight="1">
      <c r="B52" s="11"/>
      <c r="C52" s="106" t="s">
        <v>107</v>
      </c>
      <c r="D52" s="107"/>
      <c r="E52" s="24">
        <v>1.216</v>
      </c>
      <c r="F52" s="24" t="str">
        <f>F51</f>
        <v>1 шт.</v>
      </c>
      <c r="G52" s="20">
        <f t="shared" si="21"/>
        <v>120.29291054545455</v>
      </c>
      <c r="H52" s="20">
        <f t="shared" si="24"/>
        <v>24.90063248290909</v>
      </c>
      <c r="I52" s="20">
        <f t="shared" si="25"/>
        <v>113.07533591272727</v>
      </c>
      <c r="J52" s="20">
        <f t="shared" si="26"/>
        <v>60.14645527272727</v>
      </c>
      <c r="K52" s="20">
        <f t="shared" si="4"/>
        <v>31.84</v>
      </c>
      <c r="L52" s="20">
        <f t="shared" si="5"/>
        <v>21.02</v>
      </c>
      <c r="M52" s="44">
        <f t="shared" si="6"/>
        <v>371.27533421381816</v>
      </c>
      <c r="N52" s="37"/>
      <c r="O52" s="26">
        <f t="shared" si="27"/>
        <v>108.3514696969697</v>
      </c>
      <c r="P52" s="26">
        <f t="shared" si="27"/>
        <v>98.92509090909091</v>
      </c>
      <c r="Q52" s="26">
        <f t="shared" si="27"/>
        <v>20.7</v>
      </c>
      <c r="R52" s="26" t="str">
        <f t="shared" si="27"/>
        <v>%</v>
      </c>
      <c r="S52" s="26">
        <f t="shared" si="27"/>
        <v>94</v>
      </c>
      <c r="T52" s="26">
        <f t="shared" si="27"/>
        <v>50</v>
      </c>
      <c r="U52" s="26"/>
      <c r="V52" s="27"/>
    </row>
    <row r="53" spans="2:22" s="28" customFormat="1" ht="18" customHeight="1">
      <c r="B53" s="11">
        <v>26</v>
      </c>
      <c r="C53" s="66" t="s">
        <v>119</v>
      </c>
      <c r="D53" s="66"/>
      <c r="E53" s="24">
        <v>0.9</v>
      </c>
      <c r="F53" s="24" t="str">
        <f aca="true" t="shared" si="28" ref="F53:F58">F52</f>
        <v>1 шт.</v>
      </c>
      <c r="G53" s="20">
        <f t="shared" si="21"/>
        <v>89.03258181818182</v>
      </c>
      <c r="H53" s="20">
        <f>G53*Q51%</f>
        <v>18.429744436363638</v>
      </c>
      <c r="I53" s="20">
        <f>G53*S51%</f>
        <v>83.69062690909091</v>
      </c>
      <c r="J53" s="20">
        <f>G53*T51%</f>
        <v>44.51629090909091</v>
      </c>
      <c r="K53" s="20">
        <f>ROUND((G53+H53+I53+J53)*10%,2)</f>
        <v>23.57</v>
      </c>
      <c r="L53" s="20">
        <f>ROUND((H53+I53+J53+K53+G53)*6%,2)</f>
        <v>15.55</v>
      </c>
      <c r="M53" s="44">
        <f>G53+H53+I53+J53+K53+L53</f>
        <v>274.7892440727273</v>
      </c>
      <c r="N53" s="37"/>
      <c r="O53" s="26">
        <f aca="true" t="shared" si="29" ref="O53:T53">O52</f>
        <v>108.3514696969697</v>
      </c>
      <c r="P53" s="26">
        <f t="shared" si="29"/>
        <v>98.92509090909091</v>
      </c>
      <c r="Q53" s="26">
        <f t="shared" si="29"/>
        <v>20.7</v>
      </c>
      <c r="R53" s="26" t="str">
        <f t="shared" si="29"/>
        <v>%</v>
      </c>
      <c r="S53" s="26">
        <f t="shared" si="29"/>
        <v>94</v>
      </c>
      <c r="T53" s="26">
        <f t="shared" si="29"/>
        <v>50</v>
      </c>
      <c r="U53" s="26"/>
      <c r="V53" s="27"/>
    </row>
    <row r="54" spans="2:22" s="28" customFormat="1" ht="18" customHeight="1">
      <c r="B54" s="11">
        <v>27</v>
      </c>
      <c r="C54" s="66" t="s">
        <v>120</v>
      </c>
      <c r="D54" s="66"/>
      <c r="E54" s="24">
        <v>3.77</v>
      </c>
      <c r="F54" s="24" t="str">
        <f t="shared" si="28"/>
        <v>1 шт.</v>
      </c>
      <c r="G54" s="20">
        <f t="shared" si="21"/>
        <v>372.94759272727276</v>
      </c>
      <c r="H54" s="20">
        <f>G54*Q52%</f>
        <v>77.20015169454545</v>
      </c>
      <c r="I54" s="20">
        <f>G54*S52%</f>
        <v>350.57073716363635</v>
      </c>
      <c r="J54" s="20">
        <f>G54*T52%</f>
        <v>186.47379636363638</v>
      </c>
      <c r="K54" s="20">
        <f>ROUND((G54+H54+I54+J54)*10%,2)</f>
        <v>98.72</v>
      </c>
      <c r="L54" s="20">
        <f>ROUND((H54+I54+J54+K54+G54)*6%,2)</f>
        <v>65.15</v>
      </c>
      <c r="M54" s="44">
        <f>G54+H54+I54+J54+K54+L54</f>
        <v>1151.0622779490911</v>
      </c>
      <c r="N54" s="37"/>
      <c r="O54" s="26">
        <f aca="true" t="shared" si="30" ref="O54:T54">O53</f>
        <v>108.3514696969697</v>
      </c>
      <c r="P54" s="26">
        <f t="shared" si="30"/>
        <v>98.92509090909091</v>
      </c>
      <c r="Q54" s="26">
        <f t="shared" si="30"/>
        <v>20.7</v>
      </c>
      <c r="R54" s="26" t="str">
        <f t="shared" si="30"/>
        <v>%</v>
      </c>
      <c r="S54" s="26">
        <f t="shared" si="30"/>
        <v>94</v>
      </c>
      <c r="T54" s="26">
        <f t="shared" si="30"/>
        <v>50</v>
      </c>
      <c r="U54" s="26"/>
      <c r="V54" s="27"/>
    </row>
    <row r="55" spans="2:22" s="28" customFormat="1" ht="18" customHeight="1">
      <c r="B55" s="11">
        <v>28</v>
      </c>
      <c r="C55" s="115" t="s">
        <v>111</v>
      </c>
      <c r="D55" s="116"/>
      <c r="E55" s="24">
        <v>0.846</v>
      </c>
      <c r="F55" s="24" t="str">
        <f t="shared" si="28"/>
        <v>1 шт.</v>
      </c>
      <c r="G55" s="20">
        <f>P51*E55</f>
        <v>83.69062690909091</v>
      </c>
      <c r="H55" s="20">
        <f>G55*Q51%</f>
        <v>17.32395977018182</v>
      </c>
      <c r="I55" s="20">
        <f>G55*S51%</f>
        <v>78.66918929454545</v>
      </c>
      <c r="J55" s="20">
        <f>G55*T51%</f>
        <v>41.845313454545455</v>
      </c>
      <c r="K55" s="20">
        <f>ROUND((G55+H55+I55+J55)*10%,2)</f>
        <v>22.15</v>
      </c>
      <c r="L55" s="20">
        <f>ROUND((H55+I55+J55+K55+G55)*6%,2)</f>
        <v>14.62</v>
      </c>
      <c r="M55" s="44">
        <f>G55+H55+I55+J55+K55+L55</f>
        <v>258.29908942836363</v>
      </c>
      <c r="N55" s="37"/>
      <c r="O55" s="26">
        <f aca="true" t="shared" si="31" ref="O55:T55">O52</f>
        <v>108.3514696969697</v>
      </c>
      <c r="P55" s="26">
        <f t="shared" si="31"/>
        <v>98.92509090909091</v>
      </c>
      <c r="Q55" s="26">
        <f t="shared" si="31"/>
        <v>20.7</v>
      </c>
      <c r="R55" s="26" t="str">
        <f t="shared" si="31"/>
        <v>%</v>
      </c>
      <c r="S55" s="26">
        <f t="shared" si="31"/>
        <v>94</v>
      </c>
      <c r="T55" s="26">
        <f t="shared" si="31"/>
        <v>50</v>
      </c>
      <c r="U55" s="26"/>
      <c r="V55" s="27"/>
    </row>
    <row r="56" spans="2:20" ht="19.5" customHeight="1">
      <c r="B56" s="11">
        <v>29</v>
      </c>
      <c r="C56" s="64" t="s">
        <v>109</v>
      </c>
      <c r="D56" s="64"/>
      <c r="E56" s="24">
        <v>0.777</v>
      </c>
      <c r="F56" s="24" t="str">
        <f t="shared" si="28"/>
        <v>1 шт.</v>
      </c>
      <c r="G56" s="20">
        <f>P51*E56</f>
        <v>76.86479563636364</v>
      </c>
      <c r="H56" s="20">
        <f>G56*Q51%</f>
        <v>15.911012696727273</v>
      </c>
      <c r="I56" s="20">
        <f>G56*S51%</f>
        <v>72.25290789818182</v>
      </c>
      <c r="J56" s="20">
        <f>G56*T51%</f>
        <v>38.43239781818182</v>
      </c>
      <c r="K56" s="20">
        <f t="shared" si="4"/>
        <v>20.35</v>
      </c>
      <c r="L56" s="20">
        <f t="shared" si="5"/>
        <v>13.43</v>
      </c>
      <c r="M56" s="44">
        <f t="shared" si="6"/>
        <v>237.24111404945452</v>
      </c>
      <c r="N56" s="37"/>
      <c r="O56" s="22">
        <f aca="true" t="shared" si="32" ref="O56:T56">O52</f>
        <v>108.3514696969697</v>
      </c>
      <c r="P56" s="22">
        <f t="shared" si="32"/>
        <v>98.92509090909091</v>
      </c>
      <c r="Q56" s="22">
        <f t="shared" si="32"/>
        <v>20.7</v>
      </c>
      <c r="R56" s="22" t="str">
        <f t="shared" si="32"/>
        <v>%</v>
      </c>
      <c r="S56" s="22">
        <f t="shared" si="32"/>
        <v>94</v>
      </c>
      <c r="T56" s="22">
        <f t="shared" si="32"/>
        <v>50</v>
      </c>
    </row>
    <row r="57" spans="2:20" ht="33" customHeight="1">
      <c r="B57" s="11">
        <v>30</v>
      </c>
      <c r="C57" s="83" t="s">
        <v>110</v>
      </c>
      <c r="D57" s="84"/>
      <c r="E57" s="24">
        <v>8.3</v>
      </c>
      <c r="F57" s="24" t="str">
        <f t="shared" si="28"/>
        <v>1 шт.</v>
      </c>
      <c r="G57" s="20">
        <f>P52*E57</f>
        <v>821.0782545454547</v>
      </c>
      <c r="H57" s="20">
        <f>G57*Q52%</f>
        <v>169.9631986909091</v>
      </c>
      <c r="I57" s="20">
        <f>G57*S52%</f>
        <v>771.8135592727274</v>
      </c>
      <c r="J57" s="20">
        <f>G57*T52%</f>
        <v>410.53912727272734</v>
      </c>
      <c r="K57" s="20">
        <f t="shared" si="4"/>
        <v>217.34</v>
      </c>
      <c r="L57" s="20">
        <f t="shared" si="5"/>
        <v>143.44</v>
      </c>
      <c r="M57" s="44">
        <f t="shared" si="6"/>
        <v>2534.1741397818187</v>
      </c>
      <c r="N57" s="37"/>
      <c r="O57" s="22">
        <f t="shared" si="27"/>
        <v>108.3514696969697</v>
      </c>
      <c r="P57" s="22">
        <f t="shared" si="27"/>
        <v>98.92509090909091</v>
      </c>
      <c r="Q57" s="22">
        <f t="shared" si="27"/>
        <v>20.7</v>
      </c>
      <c r="R57" s="22" t="str">
        <f t="shared" si="27"/>
        <v>%</v>
      </c>
      <c r="S57" s="22">
        <f t="shared" si="27"/>
        <v>94</v>
      </c>
      <c r="T57" s="22">
        <f t="shared" si="27"/>
        <v>50</v>
      </c>
    </row>
    <row r="58" spans="2:14" ht="19.5" customHeight="1">
      <c r="B58" s="11">
        <v>31</v>
      </c>
      <c r="C58" s="83" t="s">
        <v>112</v>
      </c>
      <c r="D58" s="84"/>
      <c r="E58" s="24">
        <v>0.495</v>
      </c>
      <c r="F58" s="24" t="str">
        <f t="shared" si="28"/>
        <v>1 шт.</v>
      </c>
      <c r="G58" s="20">
        <f>P56*E58</f>
        <v>48.96792</v>
      </c>
      <c r="H58" s="20">
        <f t="shared" si="24"/>
        <v>10.13635944</v>
      </c>
      <c r="I58" s="20">
        <f t="shared" si="25"/>
        <v>46.0298448</v>
      </c>
      <c r="J58" s="20">
        <f t="shared" si="26"/>
        <v>24.48396</v>
      </c>
      <c r="K58" s="20">
        <f t="shared" si="4"/>
        <v>12.96</v>
      </c>
      <c r="L58" s="20">
        <f t="shared" si="5"/>
        <v>8.55</v>
      </c>
      <c r="M58" s="44">
        <f t="shared" si="6"/>
        <v>151.12808424000002</v>
      </c>
      <c r="N58" s="37"/>
    </row>
    <row r="59" spans="2:23" ht="19.5" customHeight="1">
      <c r="B59" s="97" t="s">
        <v>113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9"/>
      <c r="N59" s="37"/>
      <c r="O59" s="22">
        <f aca="true" t="shared" si="33" ref="O59:T59">O57</f>
        <v>108.3514696969697</v>
      </c>
      <c r="P59" s="22">
        <f t="shared" si="33"/>
        <v>98.92509090909091</v>
      </c>
      <c r="Q59" s="22">
        <f t="shared" si="33"/>
        <v>20.7</v>
      </c>
      <c r="R59" s="22" t="str">
        <f t="shared" si="33"/>
        <v>%</v>
      </c>
      <c r="S59" s="22">
        <f t="shared" si="33"/>
        <v>94</v>
      </c>
      <c r="T59" s="22">
        <f t="shared" si="33"/>
        <v>50</v>
      </c>
      <c r="W59" s="23">
        <f>E56*60</f>
        <v>46.620000000000005</v>
      </c>
    </row>
    <row r="60" spans="2:27" ht="19.5" customHeight="1">
      <c r="B60" s="24">
        <v>32</v>
      </c>
      <c r="C60" s="108" t="s">
        <v>115</v>
      </c>
      <c r="D60" s="109"/>
      <c r="E60" s="24">
        <f>E61+E62</f>
        <v>5.550000000000001</v>
      </c>
      <c r="F60" s="24" t="str">
        <f>F58</f>
        <v>1 шт.</v>
      </c>
      <c r="G60" s="20">
        <f>P57*E60</f>
        <v>549.0342545454546</v>
      </c>
      <c r="H60" s="20">
        <f>G60*Q57%</f>
        <v>113.6500906909091</v>
      </c>
      <c r="I60" s="20">
        <f>G60*S57%</f>
        <v>516.0921992727273</v>
      </c>
      <c r="J60" s="20">
        <f>G60*T57%</f>
        <v>274.5171272727273</v>
      </c>
      <c r="K60" s="20">
        <f>ROUND((G60+H60+I60+J60)*10%,2)</f>
        <v>145.33</v>
      </c>
      <c r="L60" s="20">
        <f>ROUND((H60+I60+J60+K60+G60)*6%,2)</f>
        <v>95.92</v>
      </c>
      <c r="M60" s="44">
        <f aca="true" t="shared" si="34" ref="M60:M68">G60+H60+I60+J60+K60+L60</f>
        <v>1694.5436717818181</v>
      </c>
      <c r="N60" s="37"/>
      <c r="O60" s="22">
        <f aca="true" t="shared" si="35" ref="O60:T61">O59</f>
        <v>108.3514696969697</v>
      </c>
      <c r="P60" s="22">
        <f t="shared" si="35"/>
        <v>98.92509090909091</v>
      </c>
      <c r="Q60" s="22">
        <f t="shared" si="35"/>
        <v>20.7</v>
      </c>
      <c r="R60" s="22" t="str">
        <f t="shared" si="35"/>
        <v>%</v>
      </c>
      <c r="S60" s="22">
        <f t="shared" si="35"/>
        <v>94</v>
      </c>
      <c r="T60" s="22">
        <f t="shared" si="35"/>
        <v>50</v>
      </c>
      <c r="AA60" s="23">
        <f>255/3</f>
        <v>85</v>
      </c>
    </row>
    <row r="61" spans="2:20" ht="19.5" customHeight="1">
      <c r="B61" s="24">
        <v>33</v>
      </c>
      <c r="C61" s="110" t="s">
        <v>114</v>
      </c>
      <c r="D61" s="110"/>
      <c r="E61" s="24">
        <v>3.7</v>
      </c>
      <c r="F61" s="24" t="str">
        <f>F60</f>
        <v>1 шт.</v>
      </c>
      <c r="G61" s="20">
        <f>P59*E61</f>
        <v>366.0228363636364</v>
      </c>
      <c r="H61" s="20">
        <f>G61*Q59%</f>
        <v>75.76672712727273</v>
      </c>
      <c r="I61" s="20">
        <f>G61*S59%</f>
        <v>344.06146618181816</v>
      </c>
      <c r="J61" s="20">
        <f>G61*T59%</f>
        <v>183.0114181818182</v>
      </c>
      <c r="K61" s="20">
        <f>ROUND((G61+H61+I61+J61)*10%,2)</f>
        <v>96.89</v>
      </c>
      <c r="L61" s="20">
        <f>ROUND((H61+I61+J61+K61+G61)*6%,2)</f>
        <v>63.95</v>
      </c>
      <c r="M61" s="44">
        <f t="shared" si="34"/>
        <v>1129.7024478545454</v>
      </c>
      <c r="N61" s="37"/>
      <c r="O61" s="22">
        <f t="shared" si="35"/>
        <v>108.3514696969697</v>
      </c>
      <c r="P61" s="22">
        <f t="shared" si="35"/>
        <v>98.92509090909091</v>
      </c>
      <c r="Q61" s="22">
        <f t="shared" si="35"/>
        <v>20.7</v>
      </c>
      <c r="R61" s="22" t="str">
        <f t="shared" si="35"/>
        <v>%</v>
      </c>
      <c r="S61" s="22">
        <f t="shared" si="35"/>
        <v>94</v>
      </c>
      <c r="T61" s="22">
        <f t="shared" si="35"/>
        <v>50</v>
      </c>
    </row>
    <row r="62" spans="2:20" ht="18">
      <c r="B62" s="24">
        <v>34</v>
      </c>
      <c r="C62" s="103" t="s">
        <v>116</v>
      </c>
      <c r="D62" s="103"/>
      <c r="E62" s="24">
        <v>1.85</v>
      </c>
      <c r="F62" s="24" t="str">
        <f aca="true" t="shared" si="36" ref="F62:F71">F61</f>
        <v>1 шт.</v>
      </c>
      <c r="G62" s="20">
        <f>P60*E62</f>
        <v>183.0114181818182</v>
      </c>
      <c r="H62" s="20">
        <f>G62*Q60%</f>
        <v>37.883363563636365</v>
      </c>
      <c r="I62" s="20">
        <f>G62*S60%</f>
        <v>172.03073309090908</v>
      </c>
      <c r="J62" s="20">
        <f>G62*T60%</f>
        <v>91.5057090909091</v>
      </c>
      <c r="K62" s="20">
        <f>ROUND((G62+H62+I62+J62)*10%,2)</f>
        <v>48.44</v>
      </c>
      <c r="L62" s="20">
        <f>ROUND((H62+I62+J62+K62+G62)*6%,2)</f>
        <v>31.97</v>
      </c>
      <c r="M62" s="44">
        <f t="shared" si="34"/>
        <v>564.8412239272727</v>
      </c>
      <c r="N62" s="37"/>
      <c r="O62" s="22">
        <f aca="true" t="shared" si="37" ref="O62:T64">O60</f>
        <v>108.3514696969697</v>
      </c>
      <c r="P62" s="22">
        <f t="shared" si="37"/>
        <v>98.92509090909091</v>
      </c>
      <c r="Q62" s="22">
        <f t="shared" si="37"/>
        <v>20.7</v>
      </c>
      <c r="R62" s="22" t="str">
        <f t="shared" si="37"/>
        <v>%</v>
      </c>
      <c r="S62" s="22">
        <f t="shared" si="37"/>
        <v>94</v>
      </c>
      <c r="T62" s="22">
        <f t="shared" si="37"/>
        <v>50</v>
      </c>
    </row>
    <row r="63" spans="2:20" ht="19.5" customHeight="1">
      <c r="B63" s="24">
        <v>35</v>
      </c>
      <c r="C63" s="83" t="s">
        <v>167</v>
      </c>
      <c r="D63" s="84"/>
      <c r="E63" s="24">
        <v>1.71</v>
      </c>
      <c r="F63" s="24" t="s">
        <v>166</v>
      </c>
      <c r="G63" s="20">
        <f>P61*E63</f>
        <v>169.16190545454546</v>
      </c>
      <c r="H63" s="20">
        <f>G63*Q61%</f>
        <v>35.01651442909091</v>
      </c>
      <c r="I63" s="20">
        <f>G63*S61%</f>
        <v>159.01219112727273</v>
      </c>
      <c r="J63" s="20">
        <f>G63*T61%</f>
        <v>84.58095272727273</v>
      </c>
      <c r="K63" s="20">
        <f aca="true" t="shared" si="38" ref="K63:K85">ROUND((G63+H63+I63+J63)*10%,2)</f>
        <v>44.78</v>
      </c>
      <c r="L63" s="20">
        <f aca="true" t="shared" si="39" ref="L63:L85">ROUND((H63+I63+J63+K63+G63)*6%,2)</f>
        <v>29.55</v>
      </c>
      <c r="M63" s="44">
        <f t="shared" si="34"/>
        <v>522.1015637381818</v>
      </c>
      <c r="N63" s="37"/>
      <c r="O63" s="22">
        <f t="shared" si="37"/>
        <v>108.3514696969697</v>
      </c>
      <c r="P63" s="22">
        <f t="shared" si="37"/>
        <v>98.92509090909091</v>
      </c>
      <c r="Q63" s="22">
        <f t="shared" si="37"/>
        <v>20.7</v>
      </c>
      <c r="R63" s="22" t="str">
        <f t="shared" si="37"/>
        <v>%</v>
      </c>
      <c r="S63" s="22">
        <f t="shared" si="37"/>
        <v>94</v>
      </c>
      <c r="T63" s="22">
        <f t="shared" si="37"/>
        <v>50</v>
      </c>
    </row>
    <row r="64" spans="2:20" ht="19.5" customHeight="1">
      <c r="B64" s="24">
        <v>36</v>
      </c>
      <c r="C64" s="83" t="s">
        <v>173</v>
      </c>
      <c r="D64" s="84"/>
      <c r="E64" s="24">
        <v>3.7</v>
      </c>
      <c r="F64" s="24" t="str">
        <f>F62</f>
        <v>1 шт.</v>
      </c>
      <c r="G64" s="20">
        <f>P62*E64</f>
        <v>366.0228363636364</v>
      </c>
      <c r="H64" s="20">
        <f>G64*Q62%</f>
        <v>75.76672712727273</v>
      </c>
      <c r="I64" s="20">
        <f>G64*S62%</f>
        <v>344.06146618181816</v>
      </c>
      <c r="J64" s="20">
        <f>G64*T62%</f>
        <v>183.0114181818182</v>
      </c>
      <c r="K64" s="20">
        <f t="shared" si="38"/>
        <v>96.89</v>
      </c>
      <c r="L64" s="20">
        <f t="shared" si="39"/>
        <v>63.95</v>
      </c>
      <c r="M64" s="44">
        <f t="shared" si="34"/>
        <v>1129.7024478545454</v>
      </c>
      <c r="N64" s="37"/>
      <c r="O64" s="22">
        <f t="shared" si="37"/>
        <v>108.3514696969697</v>
      </c>
      <c r="P64" s="22">
        <f t="shared" si="37"/>
        <v>98.92509090909091</v>
      </c>
      <c r="Q64" s="22">
        <f t="shared" si="37"/>
        <v>20.7</v>
      </c>
      <c r="R64" s="22" t="str">
        <f t="shared" si="37"/>
        <v>%</v>
      </c>
      <c r="S64" s="22">
        <f t="shared" si="37"/>
        <v>94</v>
      </c>
      <c r="T64" s="22">
        <f t="shared" si="37"/>
        <v>50</v>
      </c>
    </row>
    <row r="65" spans="2:20" ht="19.5" customHeight="1">
      <c r="B65" s="24">
        <v>37</v>
      </c>
      <c r="C65" s="83" t="s">
        <v>125</v>
      </c>
      <c r="D65" s="84"/>
      <c r="E65" s="24">
        <v>0.53</v>
      </c>
      <c r="F65" s="24" t="str">
        <f>F64</f>
        <v>1 шт.</v>
      </c>
      <c r="G65" s="20">
        <f>P63*E65</f>
        <v>52.43029818181819</v>
      </c>
      <c r="H65" s="20">
        <f>G65*Q63%</f>
        <v>10.853071723636365</v>
      </c>
      <c r="I65" s="20">
        <f>G65*S63%</f>
        <v>49.284480290909094</v>
      </c>
      <c r="J65" s="20">
        <f>G65*T63%</f>
        <v>26.215149090909094</v>
      </c>
      <c r="K65" s="20">
        <f>ROUND((G65+H65+I65+J65)*10%,2)</f>
        <v>13.88</v>
      </c>
      <c r="L65" s="20">
        <f>ROUND((H65+I65+J65+K65+G65)*6%,2)</f>
        <v>9.16</v>
      </c>
      <c r="M65" s="44">
        <f t="shared" si="34"/>
        <v>161.82299928727272</v>
      </c>
      <c r="N65" s="37"/>
      <c r="O65" s="22">
        <f aca="true" t="shared" si="40" ref="O65:T65">O63</f>
        <v>108.3514696969697</v>
      </c>
      <c r="P65" s="22">
        <f t="shared" si="40"/>
        <v>98.92509090909091</v>
      </c>
      <c r="Q65" s="22">
        <f t="shared" si="40"/>
        <v>20.7</v>
      </c>
      <c r="R65" s="22" t="str">
        <f t="shared" si="40"/>
        <v>%</v>
      </c>
      <c r="S65" s="22">
        <f t="shared" si="40"/>
        <v>94</v>
      </c>
      <c r="T65" s="22">
        <f t="shared" si="40"/>
        <v>50</v>
      </c>
    </row>
    <row r="66" spans="2:20" ht="19.5" customHeight="1">
      <c r="B66" s="24">
        <v>38</v>
      </c>
      <c r="C66" s="83" t="s">
        <v>121</v>
      </c>
      <c r="D66" s="84"/>
      <c r="E66" s="24">
        <v>1.567</v>
      </c>
      <c r="F66" s="24" t="str">
        <f t="shared" si="36"/>
        <v>1 шт.</v>
      </c>
      <c r="G66" s="20">
        <f>P63*E66</f>
        <v>155.01561745454546</v>
      </c>
      <c r="H66" s="20">
        <f>G66*Q63%</f>
        <v>32.08823281309091</v>
      </c>
      <c r="I66" s="20">
        <f>G66*S63%</f>
        <v>145.71468040727274</v>
      </c>
      <c r="J66" s="20">
        <f>G66*T63%</f>
        <v>77.50780872727273</v>
      </c>
      <c r="K66" s="20">
        <f t="shared" si="38"/>
        <v>41.03</v>
      </c>
      <c r="L66" s="20">
        <f t="shared" si="39"/>
        <v>27.08</v>
      </c>
      <c r="M66" s="44">
        <f t="shared" si="34"/>
        <v>478.4363394021818</v>
      </c>
      <c r="N66" s="37"/>
      <c r="O66" s="22">
        <f aca="true" t="shared" si="41" ref="O66:T66">O63</f>
        <v>108.3514696969697</v>
      </c>
      <c r="P66" s="22">
        <f t="shared" si="41"/>
        <v>98.92509090909091</v>
      </c>
      <c r="Q66" s="22">
        <f t="shared" si="41"/>
        <v>20.7</v>
      </c>
      <c r="R66" s="22" t="str">
        <f t="shared" si="41"/>
        <v>%</v>
      </c>
      <c r="S66" s="22">
        <f t="shared" si="41"/>
        <v>94</v>
      </c>
      <c r="T66" s="22">
        <f t="shared" si="41"/>
        <v>50</v>
      </c>
    </row>
    <row r="67" spans="2:20" ht="18">
      <c r="B67" s="11"/>
      <c r="C67" s="100" t="s">
        <v>122</v>
      </c>
      <c r="D67" s="84"/>
      <c r="E67" s="24">
        <v>0.986</v>
      </c>
      <c r="F67" s="24" t="str">
        <f t="shared" si="36"/>
        <v>1 шт.</v>
      </c>
      <c r="G67" s="20">
        <f>P60*E67</f>
        <v>97.54013963636363</v>
      </c>
      <c r="H67" s="20">
        <f>G67*Q60%</f>
        <v>20.19080890472727</v>
      </c>
      <c r="I67" s="20">
        <f>G67*S60%</f>
        <v>91.68773125818181</v>
      </c>
      <c r="J67" s="20">
        <f>G67*T60%</f>
        <v>48.77006981818182</v>
      </c>
      <c r="K67" s="20">
        <f t="shared" si="38"/>
        <v>25.82</v>
      </c>
      <c r="L67" s="20">
        <f t="shared" si="39"/>
        <v>17.04</v>
      </c>
      <c r="M67" s="44">
        <f t="shared" si="34"/>
        <v>301.0487496174545</v>
      </c>
      <c r="N67" s="37"/>
      <c r="O67" s="22">
        <f aca="true" t="shared" si="42" ref="O67:T67">O62</f>
        <v>108.3514696969697</v>
      </c>
      <c r="P67" s="22">
        <f t="shared" si="42"/>
        <v>98.92509090909091</v>
      </c>
      <c r="Q67" s="22">
        <f t="shared" si="42"/>
        <v>20.7</v>
      </c>
      <c r="R67" s="22" t="str">
        <f t="shared" si="42"/>
        <v>%</v>
      </c>
      <c r="S67" s="22">
        <f t="shared" si="42"/>
        <v>94</v>
      </c>
      <c r="T67" s="22">
        <f t="shared" si="42"/>
        <v>50</v>
      </c>
    </row>
    <row r="68" spans="2:20" ht="19.5" customHeight="1">
      <c r="B68" s="11"/>
      <c r="C68" s="100" t="s">
        <v>123</v>
      </c>
      <c r="D68" s="84"/>
      <c r="E68" s="24">
        <v>0.88</v>
      </c>
      <c r="F68" s="24" t="str">
        <f t="shared" si="36"/>
        <v>1 шт.</v>
      </c>
      <c r="G68" s="20">
        <f>P62*E68</f>
        <v>87.05408</v>
      </c>
      <c r="H68" s="20">
        <f>G68*Q62%</f>
        <v>18.02019456</v>
      </c>
      <c r="I68" s="20">
        <f>G68*S62%</f>
        <v>81.8308352</v>
      </c>
      <c r="J68" s="20">
        <f>G68*T62%</f>
        <v>43.52704</v>
      </c>
      <c r="K68" s="20">
        <f t="shared" si="38"/>
        <v>23.04</v>
      </c>
      <c r="L68" s="20">
        <f t="shared" si="39"/>
        <v>15.21</v>
      </c>
      <c r="M68" s="44">
        <f t="shared" si="34"/>
        <v>268.68214975999996</v>
      </c>
      <c r="N68" s="37"/>
      <c r="O68" s="22">
        <f aca="true" t="shared" si="43" ref="O68:T84">O67</f>
        <v>108.3514696969697</v>
      </c>
      <c r="P68" s="22">
        <f t="shared" si="43"/>
        <v>98.92509090909091</v>
      </c>
      <c r="Q68" s="22">
        <f t="shared" si="43"/>
        <v>20.7</v>
      </c>
      <c r="R68" s="22" t="str">
        <f t="shared" si="43"/>
        <v>%</v>
      </c>
      <c r="S68" s="22">
        <f t="shared" si="43"/>
        <v>94</v>
      </c>
      <c r="T68" s="22">
        <f t="shared" si="43"/>
        <v>50</v>
      </c>
    </row>
    <row r="69" spans="2:20" ht="19.5" customHeight="1">
      <c r="B69" s="11"/>
      <c r="C69" s="100" t="s">
        <v>124</v>
      </c>
      <c r="D69" s="84"/>
      <c r="E69" s="24">
        <v>0.617</v>
      </c>
      <c r="F69" s="24" t="str">
        <f t="shared" si="36"/>
        <v>1 шт.</v>
      </c>
      <c r="G69" s="20">
        <f aca="true" t="shared" si="44" ref="G69:G93">P67*E69</f>
        <v>61.036781090909095</v>
      </c>
      <c r="H69" s="20">
        <f aca="true" t="shared" si="45" ref="H69:H83">G69*Q67%</f>
        <v>12.634613685818183</v>
      </c>
      <c r="I69" s="20">
        <f aca="true" t="shared" si="46" ref="I69:I83">G69*S67%</f>
        <v>57.374574225454545</v>
      </c>
      <c r="J69" s="20">
        <f aca="true" t="shared" si="47" ref="J69:J83">G69*T67%</f>
        <v>30.518390545454547</v>
      </c>
      <c r="K69" s="20">
        <f t="shared" si="38"/>
        <v>16.16</v>
      </c>
      <c r="L69" s="20">
        <f t="shared" si="39"/>
        <v>10.66</v>
      </c>
      <c r="M69" s="44">
        <f aca="true" t="shared" si="48" ref="M69:M84">G69+H69+I69+J69+K69+L69</f>
        <v>188.38435954763636</v>
      </c>
      <c r="N69" s="37"/>
      <c r="O69" s="22">
        <f t="shared" si="43"/>
        <v>108.3514696969697</v>
      </c>
      <c r="P69" s="22">
        <f t="shared" si="43"/>
        <v>98.92509090909091</v>
      </c>
      <c r="Q69" s="22">
        <f t="shared" si="43"/>
        <v>20.7</v>
      </c>
      <c r="R69" s="22" t="str">
        <f t="shared" si="43"/>
        <v>%</v>
      </c>
      <c r="S69" s="22">
        <f t="shared" si="43"/>
        <v>94</v>
      </c>
      <c r="T69" s="22">
        <f t="shared" si="43"/>
        <v>50</v>
      </c>
    </row>
    <row r="70" spans="2:20" ht="19.5" customHeight="1">
      <c r="B70" s="11">
        <v>39</v>
      </c>
      <c r="C70" s="65" t="s">
        <v>126</v>
      </c>
      <c r="D70" s="65"/>
      <c r="E70" s="24">
        <v>1.481</v>
      </c>
      <c r="F70" s="24" t="str">
        <f t="shared" si="36"/>
        <v>1 шт.</v>
      </c>
      <c r="G70" s="20">
        <f t="shared" si="44"/>
        <v>146.50805963636364</v>
      </c>
      <c r="H70" s="20">
        <f t="shared" si="45"/>
        <v>30.327168344727273</v>
      </c>
      <c r="I70" s="20">
        <f t="shared" si="46"/>
        <v>137.7175760581818</v>
      </c>
      <c r="J70" s="20">
        <f t="shared" si="47"/>
        <v>73.25402981818182</v>
      </c>
      <c r="K70" s="20">
        <f t="shared" si="38"/>
        <v>38.78</v>
      </c>
      <c r="L70" s="20">
        <f t="shared" si="39"/>
        <v>25.6</v>
      </c>
      <c r="M70" s="44">
        <f t="shared" si="48"/>
        <v>452.18683385745453</v>
      </c>
      <c r="N70" s="37"/>
      <c r="O70" s="22">
        <f t="shared" si="43"/>
        <v>108.3514696969697</v>
      </c>
      <c r="P70" s="22">
        <f t="shared" si="43"/>
        <v>98.92509090909091</v>
      </c>
      <c r="Q70" s="22">
        <f t="shared" si="43"/>
        <v>20.7</v>
      </c>
      <c r="R70" s="22" t="str">
        <f t="shared" si="43"/>
        <v>%</v>
      </c>
      <c r="S70" s="22">
        <f t="shared" si="43"/>
        <v>94</v>
      </c>
      <c r="T70" s="22">
        <f t="shared" si="43"/>
        <v>50</v>
      </c>
    </row>
    <row r="71" spans="2:14" ht="19.5" customHeight="1">
      <c r="B71" s="11">
        <v>40</v>
      </c>
      <c r="C71" s="65" t="s">
        <v>174</v>
      </c>
      <c r="D71" s="65"/>
      <c r="E71" s="24">
        <v>0.617</v>
      </c>
      <c r="F71" s="24" t="str">
        <f t="shared" si="36"/>
        <v>1 шт.</v>
      </c>
      <c r="G71" s="20">
        <f>P69*E71</f>
        <v>61.036781090909095</v>
      </c>
      <c r="H71" s="20">
        <f>G71*Q69%</f>
        <v>12.634613685818183</v>
      </c>
      <c r="I71" s="20">
        <f>G71*S69%</f>
        <v>57.374574225454545</v>
      </c>
      <c r="J71" s="20">
        <f>G71*T69%</f>
        <v>30.518390545454547</v>
      </c>
      <c r="K71" s="20">
        <f>ROUND((G71+H71+I71+J71)*10%,2)</f>
        <v>16.16</v>
      </c>
      <c r="L71" s="20">
        <f>ROUND((H71+I71+J71+K71+G71)*6%,2)</f>
        <v>10.66</v>
      </c>
      <c r="M71" s="44">
        <f>G71+H71+I71+J71+K71+L71</f>
        <v>188.38435954763636</v>
      </c>
      <c r="N71" s="37"/>
    </row>
    <row r="72" spans="2:20" ht="18">
      <c r="B72" s="11">
        <v>41</v>
      </c>
      <c r="C72" s="65" t="s">
        <v>127</v>
      </c>
      <c r="D72" s="65"/>
      <c r="E72" s="24">
        <v>1.481</v>
      </c>
      <c r="F72" s="24" t="str">
        <f>F70</f>
        <v>1 шт.</v>
      </c>
      <c r="G72" s="20">
        <f>P69*E72</f>
        <v>146.50805963636364</v>
      </c>
      <c r="H72" s="20">
        <f>G72*Q69%</f>
        <v>30.327168344727273</v>
      </c>
      <c r="I72" s="20">
        <f>G72*S69%</f>
        <v>137.7175760581818</v>
      </c>
      <c r="J72" s="20">
        <f>G72*T69%</f>
        <v>73.25402981818182</v>
      </c>
      <c r="K72" s="20">
        <f t="shared" si="38"/>
        <v>38.78</v>
      </c>
      <c r="L72" s="20">
        <f t="shared" si="39"/>
        <v>25.6</v>
      </c>
      <c r="M72" s="44">
        <f>G72+H72+I72+J72+K72+L72</f>
        <v>452.18683385745453</v>
      </c>
      <c r="N72" s="37"/>
      <c r="O72" s="22">
        <f aca="true" t="shared" si="49" ref="O72:T72">O70</f>
        <v>108.3514696969697</v>
      </c>
      <c r="P72" s="22">
        <f t="shared" si="49"/>
        <v>98.92509090909091</v>
      </c>
      <c r="Q72" s="22">
        <f t="shared" si="49"/>
        <v>20.7</v>
      </c>
      <c r="R72" s="22" t="str">
        <f t="shared" si="49"/>
        <v>%</v>
      </c>
      <c r="S72" s="22">
        <f t="shared" si="49"/>
        <v>94</v>
      </c>
      <c r="T72" s="22">
        <f t="shared" si="49"/>
        <v>50</v>
      </c>
    </row>
    <row r="73" spans="2:20" ht="19.5" customHeight="1">
      <c r="B73" s="11">
        <v>42</v>
      </c>
      <c r="C73" s="65" t="s">
        <v>128</v>
      </c>
      <c r="D73" s="65"/>
      <c r="E73" s="24"/>
      <c r="F73" s="24"/>
      <c r="G73" s="20"/>
      <c r="H73" s="20"/>
      <c r="I73" s="20"/>
      <c r="J73" s="20"/>
      <c r="K73" s="20"/>
      <c r="L73" s="20"/>
      <c r="M73" s="44"/>
      <c r="N73" s="37"/>
      <c r="O73" s="22">
        <f t="shared" si="43"/>
        <v>108.3514696969697</v>
      </c>
      <c r="P73" s="22">
        <f t="shared" si="43"/>
        <v>98.92509090909091</v>
      </c>
      <c r="Q73" s="22">
        <f t="shared" si="43"/>
        <v>20.7</v>
      </c>
      <c r="R73" s="22" t="str">
        <f t="shared" si="43"/>
        <v>%</v>
      </c>
      <c r="S73" s="22">
        <f t="shared" si="43"/>
        <v>94</v>
      </c>
      <c r="T73" s="22">
        <f t="shared" si="43"/>
        <v>50</v>
      </c>
    </row>
    <row r="74" spans="2:20" ht="19.5" customHeight="1">
      <c r="B74" s="11"/>
      <c r="C74" s="101" t="s">
        <v>129</v>
      </c>
      <c r="D74" s="102"/>
      <c r="E74" s="24">
        <v>0.934</v>
      </c>
      <c r="F74" s="24" t="str">
        <f>F72</f>
        <v>1 шт.</v>
      </c>
      <c r="G74" s="20">
        <f t="shared" si="44"/>
        <v>92.39603490909091</v>
      </c>
      <c r="H74" s="20">
        <f t="shared" si="45"/>
        <v>19.12597922618182</v>
      </c>
      <c r="I74" s="20">
        <f t="shared" si="46"/>
        <v>86.85227281454546</v>
      </c>
      <c r="J74" s="20">
        <f t="shared" si="47"/>
        <v>46.19801745454546</v>
      </c>
      <c r="K74" s="20">
        <f t="shared" si="38"/>
        <v>24.46</v>
      </c>
      <c r="L74" s="20">
        <f t="shared" si="39"/>
        <v>16.14</v>
      </c>
      <c r="M74" s="44">
        <f t="shared" si="48"/>
        <v>285.1723044043637</v>
      </c>
      <c r="N74" s="37"/>
      <c r="O74" s="22">
        <f t="shared" si="43"/>
        <v>108.3514696969697</v>
      </c>
      <c r="P74" s="22">
        <f t="shared" si="43"/>
        <v>98.92509090909091</v>
      </c>
      <c r="Q74" s="22">
        <f t="shared" si="43"/>
        <v>20.7</v>
      </c>
      <c r="R74" s="22" t="str">
        <f t="shared" si="43"/>
        <v>%</v>
      </c>
      <c r="S74" s="22">
        <f t="shared" si="43"/>
        <v>94</v>
      </c>
      <c r="T74" s="22">
        <f t="shared" si="43"/>
        <v>50</v>
      </c>
    </row>
    <row r="75" spans="2:27" s="22" customFormat="1" ht="19.5" customHeight="1">
      <c r="B75" s="11"/>
      <c r="C75" s="101" t="s">
        <v>130</v>
      </c>
      <c r="D75" s="102"/>
      <c r="E75" s="24">
        <v>1.55</v>
      </c>
      <c r="F75" s="24" t="str">
        <f>F74</f>
        <v>1 шт.</v>
      </c>
      <c r="G75" s="20">
        <f t="shared" si="44"/>
        <v>153.3338909090909</v>
      </c>
      <c r="H75" s="20">
        <f t="shared" si="45"/>
        <v>31.740115418181816</v>
      </c>
      <c r="I75" s="20">
        <f t="shared" si="46"/>
        <v>144.13385745454545</v>
      </c>
      <c r="J75" s="20">
        <f t="shared" si="47"/>
        <v>76.66694545454546</v>
      </c>
      <c r="K75" s="20">
        <f t="shared" si="38"/>
        <v>40.59</v>
      </c>
      <c r="L75" s="20">
        <f t="shared" si="39"/>
        <v>26.79</v>
      </c>
      <c r="M75" s="44">
        <f t="shared" si="48"/>
        <v>473.25480923636366</v>
      </c>
      <c r="N75" s="37"/>
      <c r="O75" s="22">
        <f t="shared" si="43"/>
        <v>108.3514696969697</v>
      </c>
      <c r="P75" s="22">
        <f t="shared" si="43"/>
        <v>98.92509090909091</v>
      </c>
      <c r="Q75" s="22">
        <f t="shared" si="43"/>
        <v>20.7</v>
      </c>
      <c r="R75" s="22" t="str">
        <f t="shared" si="43"/>
        <v>%</v>
      </c>
      <c r="S75" s="22">
        <f t="shared" si="43"/>
        <v>94</v>
      </c>
      <c r="T75" s="22">
        <f t="shared" si="43"/>
        <v>50</v>
      </c>
      <c r="V75" s="25"/>
      <c r="W75" s="23"/>
      <c r="X75" s="23"/>
      <c r="Y75" s="23"/>
      <c r="Z75" s="23"/>
      <c r="AA75" s="23"/>
    </row>
    <row r="76" spans="2:27" s="22" customFormat="1" ht="19.5" customHeight="1">
      <c r="B76" s="11">
        <v>43</v>
      </c>
      <c r="C76" s="65" t="s">
        <v>131</v>
      </c>
      <c r="D76" s="65"/>
      <c r="E76" s="24">
        <f>E77+E78</f>
        <v>6.35</v>
      </c>
      <c r="F76" s="24" t="str">
        <f>F74</f>
        <v>1 шт.</v>
      </c>
      <c r="G76" s="20">
        <f t="shared" si="44"/>
        <v>628.1743272727273</v>
      </c>
      <c r="H76" s="20">
        <f t="shared" si="45"/>
        <v>130.03208574545454</v>
      </c>
      <c r="I76" s="20">
        <f t="shared" si="46"/>
        <v>590.4838676363636</v>
      </c>
      <c r="J76" s="20">
        <f t="shared" si="47"/>
        <v>314.08716363636364</v>
      </c>
      <c r="K76" s="20">
        <f t="shared" si="38"/>
        <v>166.28</v>
      </c>
      <c r="L76" s="20">
        <f t="shared" si="39"/>
        <v>109.74</v>
      </c>
      <c r="M76" s="44">
        <f t="shared" si="48"/>
        <v>1938.797444290909</v>
      </c>
      <c r="N76" s="37"/>
      <c r="O76" s="22">
        <f t="shared" si="43"/>
        <v>108.3514696969697</v>
      </c>
      <c r="P76" s="22">
        <f t="shared" si="43"/>
        <v>98.92509090909091</v>
      </c>
      <c r="Q76" s="22">
        <f t="shared" si="43"/>
        <v>20.7</v>
      </c>
      <c r="R76" s="22" t="str">
        <f t="shared" si="43"/>
        <v>%</v>
      </c>
      <c r="S76" s="22">
        <f t="shared" si="43"/>
        <v>94</v>
      </c>
      <c r="T76" s="22">
        <f t="shared" si="43"/>
        <v>50</v>
      </c>
      <c r="V76" s="25"/>
      <c r="W76" s="23"/>
      <c r="X76" s="23"/>
      <c r="Y76" s="23"/>
      <c r="Z76" s="23"/>
      <c r="AA76" s="23"/>
    </row>
    <row r="77" spans="2:27" s="22" customFormat="1" ht="18">
      <c r="B77" s="11">
        <v>44</v>
      </c>
      <c r="C77" s="65" t="s">
        <v>132</v>
      </c>
      <c r="D77" s="65"/>
      <c r="E77" s="24">
        <v>4.5</v>
      </c>
      <c r="F77" s="24" t="str">
        <f>F75</f>
        <v>1 шт.</v>
      </c>
      <c r="G77" s="20">
        <f t="shared" si="44"/>
        <v>445.1629090909091</v>
      </c>
      <c r="H77" s="20">
        <f t="shared" si="45"/>
        <v>92.14872218181819</v>
      </c>
      <c r="I77" s="20">
        <f t="shared" si="46"/>
        <v>418.45313454545453</v>
      </c>
      <c r="J77" s="20">
        <f t="shared" si="47"/>
        <v>222.58145454545456</v>
      </c>
      <c r="K77" s="20">
        <f t="shared" si="38"/>
        <v>117.83</v>
      </c>
      <c r="L77" s="20">
        <f t="shared" si="39"/>
        <v>77.77</v>
      </c>
      <c r="M77" s="44">
        <f>G77+H77+I77+J77+K77+L77-2</f>
        <v>1371.9462203636363</v>
      </c>
      <c r="N77" s="37"/>
      <c r="O77" s="22">
        <f t="shared" si="43"/>
        <v>108.3514696969697</v>
      </c>
      <c r="P77" s="22">
        <f t="shared" si="43"/>
        <v>98.92509090909091</v>
      </c>
      <c r="Q77" s="22">
        <f t="shared" si="43"/>
        <v>20.7</v>
      </c>
      <c r="R77" s="22" t="str">
        <f t="shared" si="43"/>
        <v>%</v>
      </c>
      <c r="S77" s="22">
        <f t="shared" si="43"/>
        <v>94</v>
      </c>
      <c r="T77" s="22">
        <f t="shared" si="43"/>
        <v>50</v>
      </c>
      <c r="V77" s="25"/>
      <c r="W77" s="23"/>
      <c r="X77" s="23"/>
      <c r="Y77" s="23"/>
      <c r="Z77" s="23"/>
      <c r="AA77" s="23"/>
    </row>
    <row r="78" spans="2:27" s="22" customFormat="1" ht="19.5" customHeight="1">
      <c r="B78" s="11">
        <v>45</v>
      </c>
      <c r="C78" s="65" t="s">
        <v>133</v>
      </c>
      <c r="D78" s="65"/>
      <c r="E78" s="24">
        <f>E62</f>
        <v>1.85</v>
      </c>
      <c r="F78" s="24" t="str">
        <f>F76</f>
        <v>1 шт.</v>
      </c>
      <c r="G78" s="20">
        <f t="shared" si="44"/>
        <v>183.0114181818182</v>
      </c>
      <c r="H78" s="20">
        <f t="shared" si="45"/>
        <v>37.883363563636365</v>
      </c>
      <c r="I78" s="20">
        <f t="shared" si="46"/>
        <v>172.03073309090908</v>
      </c>
      <c r="J78" s="20">
        <f t="shared" si="47"/>
        <v>91.5057090909091</v>
      </c>
      <c r="K78" s="20">
        <f t="shared" si="38"/>
        <v>48.44</v>
      </c>
      <c r="L78" s="20">
        <f t="shared" si="39"/>
        <v>31.97</v>
      </c>
      <c r="M78" s="44">
        <f t="shared" si="48"/>
        <v>564.8412239272727</v>
      </c>
      <c r="N78" s="37"/>
      <c r="O78" s="22">
        <f t="shared" si="43"/>
        <v>108.3514696969697</v>
      </c>
      <c r="P78" s="22">
        <f t="shared" si="43"/>
        <v>98.92509090909091</v>
      </c>
      <c r="Q78" s="22">
        <f t="shared" si="43"/>
        <v>20.7</v>
      </c>
      <c r="R78" s="22" t="str">
        <f t="shared" si="43"/>
        <v>%</v>
      </c>
      <c r="S78" s="22">
        <f t="shared" si="43"/>
        <v>94</v>
      </c>
      <c r="T78" s="22">
        <f t="shared" si="43"/>
        <v>50</v>
      </c>
      <c r="V78" s="25"/>
      <c r="W78" s="23"/>
      <c r="X78" s="23"/>
      <c r="Y78" s="23"/>
      <c r="Z78" s="23"/>
      <c r="AA78" s="23"/>
    </row>
    <row r="79" spans="2:27" s="22" customFormat="1" ht="19.5" customHeight="1">
      <c r="B79" s="11">
        <v>46</v>
      </c>
      <c r="C79" s="65" t="s">
        <v>134</v>
      </c>
      <c r="D79" s="65"/>
      <c r="E79" s="24">
        <v>1.6</v>
      </c>
      <c r="F79" s="24" t="str">
        <f>F77</f>
        <v>1 шт.</v>
      </c>
      <c r="G79" s="20">
        <f t="shared" si="44"/>
        <v>158.28014545454548</v>
      </c>
      <c r="H79" s="20">
        <f t="shared" si="45"/>
        <v>32.76399010909091</v>
      </c>
      <c r="I79" s="20">
        <f t="shared" si="46"/>
        <v>148.78333672727274</v>
      </c>
      <c r="J79" s="20">
        <f t="shared" si="47"/>
        <v>79.14007272727274</v>
      </c>
      <c r="K79" s="20">
        <f t="shared" si="38"/>
        <v>41.9</v>
      </c>
      <c r="L79" s="20">
        <f t="shared" si="39"/>
        <v>27.65</v>
      </c>
      <c r="M79" s="44">
        <f t="shared" si="48"/>
        <v>488.5175450181818</v>
      </c>
      <c r="N79" s="37"/>
      <c r="O79" s="22">
        <f t="shared" si="43"/>
        <v>108.3514696969697</v>
      </c>
      <c r="P79" s="22">
        <f t="shared" si="43"/>
        <v>98.92509090909091</v>
      </c>
      <c r="Q79" s="22">
        <f t="shared" si="43"/>
        <v>20.7</v>
      </c>
      <c r="R79" s="22" t="str">
        <f t="shared" si="43"/>
        <v>%</v>
      </c>
      <c r="S79" s="22">
        <f t="shared" si="43"/>
        <v>94</v>
      </c>
      <c r="T79" s="22">
        <f t="shared" si="43"/>
        <v>50</v>
      </c>
      <c r="V79" s="25"/>
      <c r="W79" s="23"/>
      <c r="X79" s="23"/>
      <c r="Y79" s="23"/>
      <c r="Z79" s="23"/>
      <c r="AA79" s="23"/>
    </row>
    <row r="80" spans="2:27" s="22" customFormat="1" ht="19.5" customHeight="1">
      <c r="B80" s="11">
        <v>47</v>
      </c>
      <c r="C80" s="65" t="s">
        <v>175</v>
      </c>
      <c r="D80" s="65"/>
      <c r="E80" s="8">
        <v>0.617</v>
      </c>
      <c r="F80" s="8" t="s">
        <v>146</v>
      </c>
      <c r="G80" s="20">
        <f t="shared" si="44"/>
        <v>61.036781090909095</v>
      </c>
      <c r="H80" s="20">
        <f t="shared" si="45"/>
        <v>12.634613685818183</v>
      </c>
      <c r="I80" s="20">
        <f t="shared" si="46"/>
        <v>57.374574225454545</v>
      </c>
      <c r="J80" s="20">
        <f t="shared" si="47"/>
        <v>30.518390545454547</v>
      </c>
      <c r="K80" s="20">
        <f t="shared" si="38"/>
        <v>16.16</v>
      </c>
      <c r="L80" s="20">
        <f t="shared" si="39"/>
        <v>10.66</v>
      </c>
      <c r="M80" s="44">
        <f t="shared" si="48"/>
        <v>188.38435954763636</v>
      </c>
      <c r="N80" s="37"/>
      <c r="O80" s="22">
        <f t="shared" si="43"/>
        <v>108.3514696969697</v>
      </c>
      <c r="P80" s="22">
        <f t="shared" si="43"/>
        <v>98.92509090909091</v>
      </c>
      <c r="Q80" s="22">
        <f t="shared" si="43"/>
        <v>20.7</v>
      </c>
      <c r="R80" s="22" t="str">
        <f t="shared" si="43"/>
        <v>%</v>
      </c>
      <c r="S80" s="22">
        <f t="shared" si="43"/>
        <v>94</v>
      </c>
      <c r="T80" s="22">
        <f t="shared" si="43"/>
        <v>50</v>
      </c>
      <c r="V80" s="25"/>
      <c r="W80" s="23"/>
      <c r="X80" s="23"/>
      <c r="Y80" s="23"/>
      <c r="Z80" s="23"/>
      <c r="AA80" s="23"/>
    </row>
    <row r="81" spans="2:27" s="22" customFormat="1" ht="19.5" customHeight="1">
      <c r="B81" s="11">
        <v>48</v>
      </c>
      <c r="C81" s="65" t="s">
        <v>135</v>
      </c>
      <c r="D81" s="65"/>
      <c r="E81" s="8">
        <v>1.215</v>
      </c>
      <c r="F81" s="8" t="str">
        <f>F79</f>
        <v>1 шт.</v>
      </c>
      <c r="G81" s="20">
        <f t="shared" si="44"/>
        <v>120.19398545454547</v>
      </c>
      <c r="H81" s="20">
        <f t="shared" si="45"/>
        <v>24.88015498909091</v>
      </c>
      <c r="I81" s="20">
        <f t="shared" si="46"/>
        <v>112.98234632727274</v>
      </c>
      <c r="J81" s="20">
        <f t="shared" si="47"/>
        <v>60.096992727272735</v>
      </c>
      <c r="K81" s="20">
        <f t="shared" si="38"/>
        <v>31.82</v>
      </c>
      <c r="L81" s="20">
        <f t="shared" si="39"/>
        <v>21</v>
      </c>
      <c r="M81" s="44">
        <f t="shared" si="48"/>
        <v>370.97347949818186</v>
      </c>
      <c r="N81" s="37"/>
      <c r="O81" s="22">
        <f t="shared" si="43"/>
        <v>108.3514696969697</v>
      </c>
      <c r="P81" s="22">
        <f t="shared" si="43"/>
        <v>98.92509090909091</v>
      </c>
      <c r="Q81" s="22">
        <f t="shared" si="43"/>
        <v>20.7</v>
      </c>
      <c r="R81" s="22" t="str">
        <f t="shared" si="43"/>
        <v>%</v>
      </c>
      <c r="S81" s="22">
        <f t="shared" si="43"/>
        <v>94</v>
      </c>
      <c r="T81" s="22">
        <f t="shared" si="43"/>
        <v>50</v>
      </c>
      <c r="V81" s="25"/>
      <c r="W81" s="23"/>
      <c r="X81" s="23"/>
      <c r="Y81" s="23"/>
      <c r="Z81" s="23"/>
      <c r="AA81" s="23"/>
    </row>
    <row r="82" spans="2:27" s="22" customFormat="1" ht="19.5" customHeight="1">
      <c r="B82" s="11">
        <v>49</v>
      </c>
      <c r="C82" s="65" t="s">
        <v>136</v>
      </c>
      <c r="D82" s="65"/>
      <c r="E82" s="8">
        <v>0.686</v>
      </c>
      <c r="F82" s="8" t="str">
        <f>F81</f>
        <v>1 шт.</v>
      </c>
      <c r="G82" s="20">
        <f t="shared" si="44"/>
        <v>67.86261236363637</v>
      </c>
      <c r="H82" s="20">
        <f t="shared" si="45"/>
        <v>14.047560759272729</v>
      </c>
      <c r="I82" s="20">
        <f t="shared" si="46"/>
        <v>63.79085562181819</v>
      </c>
      <c r="J82" s="20">
        <f t="shared" si="47"/>
        <v>33.93130618181819</v>
      </c>
      <c r="K82" s="20">
        <f t="shared" si="38"/>
        <v>17.96</v>
      </c>
      <c r="L82" s="20">
        <f t="shared" si="39"/>
        <v>11.86</v>
      </c>
      <c r="M82" s="44">
        <f t="shared" si="48"/>
        <v>209.45233492654546</v>
      </c>
      <c r="N82" s="37"/>
      <c r="O82" s="22">
        <f t="shared" si="43"/>
        <v>108.3514696969697</v>
      </c>
      <c r="P82" s="22">
        <f t="shared" si="43"/>
        <v>98.92509090909091</v>
      </c>
      <c r="Q82" s="22">
        <f t="shared" si="43"/>
        <v>20.7</v>
      </c>
      <c r="R82" s="22" t="str">
        <f t="shared" si="43"/>
        <v>%</v>
      </c>
      <c r="S82" s="22">
        <f t="shared" si="43"/>
        <v>94</v>
      </c>
      <c r="T82" s="22">
        <f t="shared" si="43"/>
        <v>50</v>
      </c>
      <c r="V82" s="25"/>
      <c r="W82" s="23"/>
      <c r="X82" s="23"/>
      <c r="Y82" s="23"/>
      <c r="Z82" s="23"/>
      <c r="AA82" s="23"/>
    </row>
    <row r="83" spans="2:27" s="22" customFormat="1" ht="18">
      <c r="B83" s="11">
        <v>50</v>
      </c>
      <c r="C83" s="65" t="s">
        <v>137</v>
      </c>
      <c r="D83" s="65"/>
      <c r="E83" s="8">
        <v>0.51</v>
      </c>
      <c r="F83" s="8" t="str">
        <f>F82</f>
        <v>1 шт.</v>
      </c>
      <c r="G83" s="20">
        <f t="shared" si="44"/>
        <v>50.45179636363637</v>
      </c>
      <c r="H83" s="20">
        <f t="shared" si="45"/>
        <v>10.443521847272727</v>
      </c>
      <c r="I83" s="20">
        <f t="shared" si="46"/>
        <v>47.42468858181818</v>
      </c>
      <c r="J83" s="20">
        <f t="shared" si="47"/>
        <v>25.225898181818184</v>
      </c>
      <c r="K83" s="20">
        <f t="shared" si="38"/>
        <v>13.35</v>
      </c>
      <c r="L83" s="20">
        <f t="shared" si="39"/>
        <v>8.81</v>
      </c>
      <c r="M83" s="44">
        <f t="shared" si="48"/>
        <v>155.70590497454546</v>
      </c>
      <c r="N83" s="37"/>
      <c r="O83" s="22">
        <f t="shared" si="43"/>
        <v>108.3514696969697</v>
      </c>
      <c r="P83" s="22">
        <f t="shared" si="43"/>
        <v>98.92509090909091</v>
      </c>
      <c r="Q83" s="22">
        <f t="shared" si="43"/>
        <v>20.7</v>
      </c>
      <c r="R83" s="22" t="str">
        <f t="shared" si="43"/>
        <v>%</v>
      </c>
      <c r="S83" s="22">
        <f t="shared" si="43"/>
        <v>94</v>
      </c>
      <c r="T83" s="22">
        <f t="shared" si="43"/>
        <v>50</v>
      </c>
      <c r="V83" s="25"/>
      <c r="W83" s="23"/>
      <c r="X83" s="23"/>
      <c r="Y83" s="23"/>
      <c r="Z83" s="23"/>
      <c r="AA83" s="23"/>
    </row>
    <row r="84" spans="2:27" s="22" customFormat="1" ht="18">
      <c r="B84" s="11">
        <v>51</v>
      </c>
      <c r="C84" s="65" t="s">
        <v>138</v>
      </c>
      <c r="D84" s="65"/>
      <c r="E84" s="8">
        <v>0.862</v>
      </c>
      <c r="F84" s="8" t="str">
        <f>F83</f>
        <v>1 шт.</v>
      </c>
      <c r="G84" s="20">
        <f t="shared" si="44"/>
        <v>85.27342836363637</v>
      </c>
      <c r="H84" s="20">
        <f>G84*Q82%</f>
        <v>17.651599671272727</v>
      </c>
      <c r="I84" s="20">
        <f>G84*S82%</f>
        <v>80.15702266181819</v>
      </c>
      <c r="J84" s="20">
        <f>G84*T82%</f>
        <v>42.636714181818185</v>
      </c>
      <c r="K84" s="20">
        <f t="shared" si="38"/>
        <v>22.57</v>
      </c>
      <c r="L84" s="20">
        <f t="shared" si="39"/>
        <v>14.9</v>
      </c>
      <c r="M84" s="44">
        <f t="shared" si="48"/>
        <v>263.18876487854544</v>
      </c>
      <c r="N84" s="37"/>
      <c r="O84" s="22">
        <f t="shared" si="43"/>
        <v>108.3514696969697</v>
      </c>
      <c r="P84" s="22">
        <f t="shared" si="43"/>
        <v>98.92509090909091</v>
      </c>
      <c r="Q84" s="22">
        <f t="shared" si="43"/>
        <v>20.7</v>
      </c>
      <c r="R84" s="22" t="str">
        <f t="shared" si="43"/>
        <v>%</v>
      </c>
      <c r="S84" s="22">
        <f t="shared" si="43"/>
        <v>94</v>
      </c>
      <c r="T84" s="22">
        <f t="shared" si="43"/>
        <v>50</v>
      </c>
      <c r="V84" s="25"/>
      <c r="W84" s="23"/>
      <c r="X84" s="23"/>
      <c r="Y84" s="23"/>
      <c r="Z84" s="23"/>
      <c r="AA84" s="23"/>
    </row>
    <row r="85" spans="2:27" s="22" customFormat="1" ht="18">
      <c r="B85" s="11">
        <v>52</v>
      </c>
      <c r="C85" s="65" t="s">
        <v>139</v>
      </c>
      <c r="D85" s="65"/>
      <c r="E85" s="8"/>
      <c r="F85" s="8"/>
      <c r="G85" s="20">
        <f t="shared" si="44"/>
        <v>0</v>
      </c>
      <c r="H85" s="20">
        <f>G85*Q83%</f>
        <v>0</v>
      </c>
      <c r="I85" s="20">
        <f>G85*S83%</f>
        <v>0</v>
      </c>
      <c r="J85" s="20">
        <f>G85*T83%</f>
        <v>0</v>
      </c>
      <c r="K85" s="20">
        <f t="shared" si="38"/>
        <v>0</v>
      </c>
      <c r="L85" s="20">
        <f t="shared" si="39"/>
        <v>0</v>
      </c>
      <c r="M85" s="44"/>
      <c r="N85" s="37"/>
      <c r="O85" s="22">
        <f aca="true" t="shared" si="50" ref="O85:T85">O84</f>
        <v>108.3514696969697</v>
      </c>
      <c r="P85" s="22">
        <f t="shared" si="50"/>
        <v>98.92509090909091</v>
      </c>
      <c r="Q85" s="22">
        <f t="shared" si="50"/>
        <v>20.7</v>
      </c>
      <c r="R85" s="22" t="str">
        <f t="shared" si="50"/>
        <v>%</v>
      </c>
      <c r="S85" s="22">
        <f t="shared" si="50"/>
        <v>94</v>
      </c>
      <c r="T85" s="22">
        <f t="shared" si="50"/>
        <v>50</v>
      </c>
      <c r="V85" s="25"/>
      <c r="W85" s="23"/>
      <c r="X85" s="23"/>
      <c r="Y85" s="23"/>
      <c r="Z85" s="23"/>
      <c r="AA85" s="23"/>
    </row>
    <row r="86" spans="2:20" ht="18">
      <c r="B86" s="11"/>
      <c r="C86" s="101" t="s">
        <v>129</v>
      </c>
      <c r="D86" s="102"/>
      <c r="E86" s="8">
        <v>0.862</v>
      </c>
      <c r="F86" s="8" t="str">
        <f>F84</f>
        <v>1 шт.</v>
      </c>
      <c r="G86" s="20">
        <f t="shared" si="44"/>
        <v>85.27342836363637</v>
      </c>
      <c r="H86" s="20">
        <f aca="true" t="shared" si="51" ref="H86:H93">G86*Q84%</f>
        <v>17.651599671272727</v>
      </c>
      <c r="I86" s="20">
        <f aca="true" t="shared" si="52" ref="I86:I93">G86*S84%</f>
        <v>80.15702266181819</v>
      </c>
      <c r="J86" s="20">
        <f aca="true" t="shared" si="53" ref="J86:J93">G86*T84%</f>
        <v>42.636714181818185</v>
      </c>
      <c r="K86" s="20">
        <f aca="true" t="shared" si="54" ref="K86:K93">ROUND((G86+H86+I86+J86)*10%,2)</f>
        <v>22.57</v>
      </c>
      <c r="L86" s="20">
        <f aca="true" t="shared" si="55" ref="L86:L93">ROUND((H86+I86+J86+K86+G86)*6%,2)</f>
        <v>14.9</v>
      </c>
      <c r="M86" s="44">
        <f aca="true" t="shared" si="56" ref="M86:M93">G86+H86+I86+J86+K86+L86</f>
        <v>263.18876487854544</v>
      </c>
      <c r="N86" s="37"/>
      <c r="O86" s="22">
        <f aca="true" t="shared" si="57" ref="O86:T86">O85</f>
        <v>108.3514696969697</v>
      </c>
      <c r="P86" s="22">
        <f t="shared" si="57"/>
        <v>98.92509090909091</v>
      </c>
      <c r="Q86" s="22">
        <f t="shared" si="57"/>
        <v>20.7</v>
      </c>
      <c r="R86" s="22" t="str">
        <f t="shared" si="57"/>
        <v>%</v>
      </c>
      <c r="S86" s="22">
        <f t="shared" si="57"/>
        <v>94</v>
      </c>
      <c r="T86" s="22">
        <f t="shared" si="57"/>
        <v>50</v>
      </c>
    </row>
    <row r="87" spans="2:20" ht="18">
      <c r="B87" s="11"/>
      <c r="C87" s="101" t="s">
        <v>130</v>
      </c>
      <c r="D87" s="102"/>
      <c r="E87" s="8">
        <v>1.462</v>
      </c>
      <c r="F87" s="8" t="str">
        <f>F86</f>
        <v>1 шт.</v>
      </c>
      <c r="G87" s="20">
        <f t="shared" si="44"/>
        <v>144.6284829090909</v>
      </c>
      <c r="H87" s="20">
        <f t="shared" si="51"/>
        <v>29.938095962181816</v>
      </c>
      <c r="I87" s="20">
        <f t="shared" si="52"/>
        <v>135.95077393454545</v>
      </c>
      <c r="J87" s="20">
        <f t="shared" si="53"/>
        <v>72.31424145454545</v>
      </c>
      <c r="K87" s="20">
        <f t="shared" si="54"/>
        <v>38.28</v>
      </c>
      <c r="L87" s="20">
        <f t="shared" si="55"/>
        <v>25.27</v>
      </c>
      <c r="M87" s="44">
        <f t="shared" si="56"/>
        <v>446.3815942603636</v>
      </c>
      <c r="N87" s="37"/>
      <c r="O87" s="22">
        <f aca="true" t="shared" si="58" ref="O87:T87">O86</f>
        <v>108.3514696969697</v>
      </c>
      <c r="P87" s="22">
        <f t="shared" si="58"/>
        <v>98.92509090909091</v>
      </c>
      <c r="Q87" s="22">
        <f t="shared" si="58"/>
        <v>20.7</v>
      </c>
      <c r="R87" s="22" t="str">
        <f t="shared" si="58"/>
        <v>%</v>
      </c>
      <c r="S87" s="22">
        <f t="shared" si="58"/>
        <v>94</v>
      </c>
      <c r="T87" s="22">
        <f t="shared" si="58"/>
        <v>50</v>
      </c>
    </row>
    <row r="88" spans="2:20" ht="18">
      <c r="B88" s="11">
        <v>53</v>
      </c>
      <c r="C88" s="65" t="s">
        <v>140</v>
      </c>
      <c r="D88" s="65"/>
      <c r="E88" s="8">
        <v>0.633</v>
      </c>
      <c r="F88" s="8" t="str">
        <f>F87</f>
        <v>1 шт.</v>
      </c>
      <c r="G88" s="20">
        <f t="shared" si="44"/>
        <v>62.61958254545455</v>
      </c>
      <c r="H88" s="20">
        <f t="shared" si="51"/>
        <v>12.96225358690909</v>
      </c>
      <c r="I88" s="20">
        <f t="shared" si="52"/>
        <v>58.86240759272727</v>
      </c>
      <c r="J88" s="20">
        <f t="shared" si="53"/>
        <v>31.309791272727274</v>
      </c>
      <c r="K88" s="20">
        <f t="shared" si="54"/>
        <v>16.58</v>
      </c>
      <c r="L88" s="20">
        <f t="shared" si="55"/>
        <v>10.94</v>
      </c>
      <c r="M88" s="44">
        <f t="shared" si="56"/>
        <v>193.27403499781815</v>
      </c>
      <c r="N88" s="37"/>
      <c r="O88" s="22">
        <f aca="true" t="shared" si="59" ref="O88:T88">O87</f>
        <v>108.3514696969697</v>
      </c>
      <c r="P88" s="22">
        <f t="shared" si="59"/>
        <v>98.92509090909091</v>
      </c>
      <c r="Q88" s="22">
        <f t="shared" si="59"/>
        <v>20.7</v>
      </c>
      <c r="R88" s="22" t="str">
        <f t="shared" si="59"/>
        <v>%</v>
      </c>
      <c r="S88" s="22">
        <f t="shared" si="59"/>
        <v>94</v>
      </c>
      <c r="T88" s="22">
        <f t="shared" si="59"/>
        <v>50</v>
      </c>
    </row>
    <row r="89" spans="2:20" ht="18">
      <c r="B89" s="11">
        <v>54</v>
      </c>
      <c r="C89" s="65" t="s">
        <v>141</v>
      </c>
      <c r="D89" s="65"/>
      <c r="E89" s="8">
        <v>0.652</v>
      </c>
      <c r="F89" s="8" t="str">
        <f>F88</f>
        <v>1 шт.</v>
      </c>
      <c r="G89" s="20">
        <f t="shared" si="44"/>
        <v>64.49915927272728</v>
      </c>
      <c r="H89" s="20">
        <f t="shared" si="51"/>
        <v>13.351325969454546</v>
      </c>
      <c r="I89" s="20">
        <f t="shared" si="52"/>
        <v>60.62920971636364</v>
      </c>
      <c r="J89" s="20">
        <f t="shared" si="53"/>
        <v>32.24957963636364</v>
      </c>
      <c r="K89" s="20">
        <f t="shared" si="54"/>
        <v>17.07</v>
      </c>
      <c r="L89" s="20">
        <f t="shared" si="55"/>
        <v>11.27</v>
      </c>
      <c r="M89" s="44">
        <f t="shared" si="56"/>
        <v>199.06927459490913</v>
      </c>
      <c r="N89" s="37"/>
      <c r="O89" s="22">
        <f aca="true" t="shared" si="60" ref="O89:T89">O88</f>
        <v>108.3514696969697</v>
      </c>
      <c r="P89" s="22">
        <f t="shared" si="60"/>
        <v>98.92509090909091</v>
      </c>
      <c r="Q89" s="22">
        <f t="shared" si="60"/>
        <v>20.7</v>
      </c>
      <c r="R89" s="22" t="str">
        <f t="shared" si="60"/>
        <v>%</v>
      </c>
      <c r="S89" s="22">
        <f t="shared" si="60"/>
        <v>94</v>
      </c>
      <c r="T89" s="22">
        <f t="shared" si="60"/>
        <v>50</v>
      </c>
    </row>
    <row r="90" spans="2:20" ht="18">
      <c r="B90" s="11">
        <v>55</v>
      </c>
      <c r="C90" s="65" t="s">
        <v>142</v>
      </c>
      <c r="D90" s="65"/>
      <c r="E90" s="8">
        <v>0.652</v>
      </c>
      <c r="F90" s="8" t="str">
        <f>F89</f>
        <v>1 шт.</v>
      </c>
      <c r="G90" s="20">
        <f t="shared" si="44"/>
        <v>64.49915927272728</v>
      </c>
      <c r="H90" s="20">
        <f t="shared" si="51"/>
        <v>13.351325969454546</v>
      </c>
      <c r="I90" s="20">
        <f t="shared" si="52"/>
        <v>60.62920971636364</v>
      </c>
      <c r="J90" s="20">
        <f t="shared" si="53"/>
        <v>32.24957963636364</v>
      </c>
      <c r="K90" s="20">
        <f t="shared" si="54"/>
        <v>17.07</v>
      </c>
      <c r="L90" s="20">
        <f t="shared" si="55"/>
        <v>11.27</v>
      </c>
      <c r="M90" s="44">
        <f t="shared" si="56"/>
        <v>199.06927459490913</v>
      </c>
      <c r="N90" s="37"/>
      <c r="O90" s="22">
        <f aca="true" t="shared" si="61" ref="O90:T90">O89</f>
        <v>108.3514696969697</v>
      </c>
      <c r="P90" s="22">
        <f t="shared" si="61"/>
        <v>98.92509090909091</v>
      </c>
      <c r="Q90" s="22">
        <f t="shared" si="61"/>
        <v>20.7</v>
      </c>
      <c r="R90" s="22" t="str">
        <f t="shared" si="61"/>
        <v>%</v>
      </c>
      <c r="S90" s="22">
        <f t="shared" si="61"/>
        <v>94</v>
      </c>
      <c r="T90" s="22">
        <f t="shared" si="61"/>
        <v>50</v>
      </c>
    </row>
    <row r="91" spans="2:20" ht="18">
      <c r="B91" s="11">
        <v>56</v>
      </c>
      <c r="C91" s="65" t="s">
        <v>143</v>
      </c>
      <c r="D91" s="65"/>
      <c r="E91" s="21">
        <v>0.617</v>
      </c>
      <c r="F91" s="8" t="str">
        <f>F90</f>
        <v>1 шт.</v>
      </c>
      <c r="G91" s="20">
        <f t="shared" si="44"/>
        <v>61.036781090909095</v>
      </c>
      <c r="H91" s="20">
        <f t="shared" si="51"/>
        <v>12.634613685818183</v>
      </c>
      <c r="I91" s="20">
        <f t="shared" si="52"/>
        <v>57.374574225454545</v>
      </c>
      <c r="J91" s="20">
        <f t="shared" si="53"/>
        <v>30.518390545454547</v>
      </c>
      <c r="K91" s="20">
        <f t="shared" si="54"/>
        <v>16.16</v>
      </c>
      <c r="L91" s="20">
        <f t="shared" si="55"/>
        <v>10.66</v>
      </c>
      <c r="M91" s="44">
        <f t="shared" si="56"/>
        <v>188.38435954763636</v>
      </c>
      <c r="N91" s="37"/>
      <c r="O91" s="22">
        <f aca="true" t="shared" si="62" ref="O91:T91">O90</f>
        <v>108.3514696969697</v>
      </c>
      <c r="P91" s="22">
        <f t="shared" si="62"/>
        <v>98.92509090909091</v>
      </c>
      <c r="Q91" s="22">
        <f t="shared" si="62"/>
        <v>20.7</v>
      </c>
      <c r="R91" s="22" t="str">
        <f t="shared" si="62"/>
        <v>%</v>
      </c>
      <c r="S91" s="22">
        <f t="shared" si="62"/>
        <v>94</v>
      </c>
      <c r="T91" s="22">
        <f t="shared" si="62"/>
        <v>50</v>
      </c>
    </row>
    <row r="92" spans="2:20" ht="18">
      <c r="B92" s="11">
        <v>57</v>
      </c>
      <c r="C92" s="65" t="s">
        <v>172</v>
      </c>
      <c r="D92" s="65"/>
      <c r="E92" s="8">
        <v>0.916</v>
      </c>
      <c r="F92" s="8" t="s">
        <v>145</v>
      </c>
      <c r="G92" s="20">
        <f t="shared" si="44"/>
        <v>90.61538327272729</v>
      </c>
      <c r="H92" s="20">
        <f t="shared" si="51"/>
        <v>18.757384337454546</v>
      </c>
      <c r="I92" s="20">
        <f t="shared" si="52"/>
        <v>85.17846027636364</v>
      </c>
      <c r="J92" s="20">
        <f t="shared" si="53"/>
        <v>45.30769163636364</v>
      </c>
      <c r="K92" s="20">
        <f t="shared" si="54"/>
        <v>23.99</v>
      </c>
      <c r="L92" s="20">
        <f t="shared" si="55"/>
        <v>15.83</v>
      </c>
      <c r="M92" s="44">
        <f t="shared" si="56"/>
        <v>279.6789195229091</v>
      </c>
      <c r="N92" s="37"/>
      <c r="O92" s="22">
        <f aca="true" t="shared" si="63" ref="O92:T92">O91</f>
        <v>108.3514696969697</v>
      </c>
      <c r="P92" s="22">
        <f t="shared" si="63"/>
        <v>98.92509090909091</v>
      </c>
      <c r="Q92" s="22">
        <f t="shared" si="63"/>
        <v>20.7</v>
      </c>
      <c r="R92" s="22" t="str">
        <f t="shared" si="63"/>
        <v>%</v>
      </c>
      <c r="S92" s="22">
        <f t="shared" si="63"/>
        <v>94</v>
      </c>
      <c r="T92" s="22">
        <f t="shared" si="63"/>
        <v>50</v>
      </c>
    </row>
    <row r="93" spans="2:20" ht="18">
      <c r="B93" s="11">
        <v>58</v>
      </c>
      <c r="C93" s="65" t="s">
        <v>163</v>
      </c>
      <c r="D93" s="65"/>
      <c r="E93" s="8"/>
      <c r="F93" s="8"/>
      <c r="G93" s="20">
        <f t="shared" si="44"/>
        <v>0</v>
      </c>
      <c r="H93" s="20">
        <f t="shared" si="51"/>
        <v>0</v>
      </c>
      <c r="I93" s="20">
        <f t="shared" si="52"/>
        <v>0</v>
      </c>
      <c r="J93" s="20">
        <f t="shared" si="53"/>
        <v>0</v>
      </c>
      <c r="K93" s="20">
        <f t="shared" si="54"/>
        <v>0</v>
      </c>
      <c r="L93" s="20">
        <f t="shared" si="55"/>
        <v>0</v>
      </c>
      <c r="M93" s="44">
        <f t="shared" si="56"/>
        <v>0</v>
      </c>
      <c r="N93" s="37"/>
      <c r="O93" s="22">
        <f aca="true" t="shared" si="64" ref="O93:T93">O92</f>
        <v>108.3514696969697</v>
      </c>
      <c r="P93" s="22">
        <f t="shared" si="64"/>
        <v>98.92509090909091</v>
      </c>
      <c r="Q93" s="22">
        <f t="shared" si="64"/>
        <v>20.7</v>
      </c>
      <c r="R93" s="22" t="str">
        <f t="shared" si="64"/>
        <v>%</v>
      </c>
      <c r="S93" s="22">
        <f t="shared" si="64"/>
        <v>94</v>
      </c>
      <c r="T93" s="22">
        <f t="shared" si="64"/>
        <v>50</v>
      </c>
    </row>
    <row r="94" spans="2:20" ht="18">
      <c r="B94" s="11"/>
      <c r="C94" s="67" t="s">
        <v>164</v>
      </c>
      <c r="D94" s="68"/>
      <c r="E94" s="8">
        <v>2.239</v>
      </c>
      <c r="F94" s="8" t="s">
        <v>144</v>
      </c>
      <c r="G94" s="20">
        <f>P92*E94</f>
        <v>221.49327854545453</v>
      </c>
      <c r="H94" s="20">
        <f>G94*Q92%</f>
        <v>45.84910865890909</v>
      </c>
      <c r="I94" s="20">
        <f>G94*S92%</f>
        <v>208.20368183272726</v>
      </c>
      <c r="J94" s="20">
        <f>G94*T92%</f>
        <v>110.74663927272726</v>
      </c>
      <c r="K94" s="20">
        <f aca="true" t="shared" si="65" ref="K94:K105">ROUND((G94+H94+I94+J94)*10%,2)</f>
        <v>58.63</v>
      </c>
      <c r="L94" s="20">
        <f>ROUND((H94+I94+J94+K94+G94)*6%,2)</f>
        <v>38.7</v>
      </c>
      <c r="M94" s="44">
        <f>G94+H94+I94+J94+K94+L94</f>
        <v>683.6227083098182</v>
      </c>
      <c r="N94" s="37"/>
      <c r="O94" s="22">
        <f aca="true" t="shared" si="66" ref="O94:T94">O93</f>
        <v>108.3514696969697</v>
      </c>
      <c r="P94" s="22">
        <f t="shared" si="66"/>
        <v>98.92509090909091</v>
      </c>
      <c r="Q94" s="22">
        <f t="shared" si="66"/>
        <v>20.7</v>
      </c>
      <c r="R94" s="22" t="str">
        <f t="shared" si="66"/>
        <v>%</v>
      </c>
      <c r="S94" s="22">
        <f t="shared" si="66"/>
        <v>94</v>
      </c>
      <c r="T94" s="22">
        <f t="shared" si="66"/>
        <v>50</v>
      </c>
    </row>
    <row r="95" spans="2:20" ht="18">
      <c r="B95" s="11"/>
      <c r="C95" s="67" t="s">
        <v>165</v>
      </c>
      <c r="D95" s="68"/>
      <c r="E95" s="8">
        <v>1.673</v>
      </c>
      <c r="F95" s="8" t="s">
        <v>144</v>
      </c>
      <c r="G95" s="20">
        <f>P93*E95</f>
        <v>165.5016770909091</v>
      </c>
      <c r="H95" s="20">
        <f>G95*Q93%</f>
        <v>34.25884715781818</v>
      </c>
      <c r="I95" s="20">
        <f>G95*S93%</f>
        <v>155.57157646545457</v>
      </c>
      <c r="J95" s="20">
        <f>G95*T93%</f>
        <v>82.75083854545456</v>
      </c>
      <c r="K95" s="20">
        <f t="shared" si="65"/>
        <v>43.81</v>
      </c>
      <c r="L95" s="20">
        <f>ROUND((H95+I95+J95+K95+G95)*6%,2)</f>
        <v>28.91</v>
      </c>
      <c r="M95" s="44">
        <f>G95+H95+I95+J95+K95+L95</f>
        <v>510.8029392596364</v>
      </c>
      <c r="N95" s="37"/>
      <c r="O95" s="22">
        <f aca="true" t="shared" si="67" ref="O95:T95">O94</f>
        <v>108.3514696969697</v>
      </c>
      <c r="P95" s="22">
        <f t="shared" si="67"/>
        <v>98.92509090909091</v>
      </c>
      <c r="Q95" s="22">
        <f t="shared" si="67"/>
        <v>20.7</v>
      </c>
      <c r="R95" s="22" t="str">
        <f t="shared" si="67"/>
        <v>%</v>
      </c>
      <c r="S95" s="22">
        <f t="shared" si="67"/>
        <v>94</v>
      </c>
      <c r="T95" s="22">
        <f t="shared" si="67"/>
        <v>50</v>
      </c>
    </row>
    <row r="96" spans="2:26" ht="39" customHeight="1">
      <c r="B96" s="11">
        <v>59</v>
      </c>
      <c r="C96" s="65" t="s">
        <v>10</v>
      </c>
      <c r="D96" s="65"/>
      <c r="E96" s="8">
        <v>0.70501</v>
      </c>
      <c r="F96" s="8" t="str">
        <f>F91</f>
        <v>1 шт.</v>
      </c>
      <c r="G96" s="20">
        <f>P92*E96</f>
        <v>69.74317834181818</v>
      </c>
      <c r="H96" s="20">
        <f>G96*Q92%</f>
        <v>14.436837916756362</v>
      </c>
      <c r="I96" s="20">
        <f>G96*S92%</f>
        <v>65.55858764130909</v>
      </c>
      <c r="J96" s="20">
        <f>G96*T92%</f>
        <v>34.87158917090909</v>
      </c>
      <c r="K96" s="20">
        <f t="shared" si="65"/>
        <v>18.46</v>
      </c>
      <c r="L96" s="20">
        <f>ROUND((H96+I96+J96+K96+G96)*6%,2)</f>
        <v>12.18</v>
      </c>
      <c r="M96" s="44">
        <f>G96+H96+I96+J96+K96+L96</f>
        <v>215.25019307079273</v>
      </c>
      <c r="N96" s="37"/>
      <c r="O96" s="22">
        <f aca="true" t="shared" si="68" ref="O96:T96">O93</f>
        <v>108.3514696969697</v>
      </c>
      <c r="P96" s="22">
        <f t="shared" si="68"/>
        <v>98.92509090909091</v>
      </c>
      <c r="Q96" s="22">
        <f t="shared" si="68"/>
        <v>20.7</v>
      </c>
      <c r="R96" s="22" t="str">
        <f t="shared" si="68"/>
        <v>%</v>
      </c>
      <c r="S96" s="22">
        <f t="shared" si="68"/>
        <v>94</v>
      </c>
      <c r="T96" s="22">
        <f t="shared" si="68"/>
        <v>50</v>
      </c>
      <c r="Y96" s="23">
        <f>880+600+1200+1800</f>
        <v>4480</v>
      </c>
      <c r="Z96" s="23">
        <f>Y96/4</f>
        <v>1120</v>
      </c>
    </row>
    <row r="97" spans="2:20" ht="18">
      <c r="B97" s="11">
        <v>60</v>
      </c>
      <c r="C97" s="65" t="s">
        <v>19</v>
      </c>
      <c r="D97" s="65"/>
      <c r="E97" s="8">
        <v>0.862</v>
      </c>
      <c r="F97" s="8" t="str">
        <f>F96</f>
        <v>1 шт.</v>
      </c>
      <c r="G97" s="20">
        <f>P93*E97</f>
        <v>85.27342836363637</v>
      </c>
      <c r="H97" s="20">
        <f>G97*Q93%</f>
        <v>17.651599671272727</v>
      </c>
      <c r="I97" s="20">
        <f>G97*S93%</f>
        <v>80.15702266181819</v>
      </c>
      <c r="J97" s="20">
        <f>G97*T93%</f>
        <v>42.636714181818185</v>
      </c>
      <c r="K97" s="20">
        <f t="shared" si="65"/>
        <v>22.57</v>
      </c>
      <c r="L97" s="20">
        <f>ROUND((H97+I97+J97+K97+G97)*6%,2)</f>
        <v>14.9</v>
      </c>
      <c r="M97" s="44">
        <f>G97+H97+I97+J97+K97+L97</f>
        <v>263.18876487854544</v>
      </c>
      <c r="N97" s="37"/>
      <c r="O97" s="22">
        <f aca="true" t="shared" si="69" ref="O97:T97">O96</f>
        <v>108.3514696969697</v>
      </c>
      <c r="P97" s="22">
        <f t="shared" si="69"/>
        <v>98.92509090909091</v>
      </c>
      <c r="Q97" s="22">
        <f t="shared" si="69"/>
        <v>20.7</v>
      </c>
      <c r="R97" s="22" t="str">
        <f t="shared" si="69"/>
        <v>%</v>
      </c>
      <c r="S97" s="22">
        <f t="shared" si="69"/>
        <v>94</v>
      </c>
      <c r="T97" s="22">
        <f t="shared" si="69"/>
        <v>50</v>
      </c>
    </row>
    <row r="98" spans="2:20" ht="18">
      <c r="B98" s="11">
        <v>61</v>
      </c>
      <c r="C98" s="65" t="s">
        <v>18</v>
      </c>
      <c r="D98" s="65"/>
      <c r="E98" s="8">
        <f>E96</f>
        <v>0.70501</v>
      </c>
      <c r="F98" s="8" t="str">
        <f>F97</f>
        <v>1 шт.</v>
      </c>
      <c r="G98" s="20">
        <f>P96*E98</f>
        <v>69.74317834181818</v>
      </c>
      <c r="H98" s="20">
        <f>G98*Q96%</f>
        <v>14.436837916756362</v>
      </c>
      <c r="I98" s="20">
        <f>G98*S96%</f>
        <v>65.55858764130909</v>
      </c>
      <c r="J98" s="20">
        <f>G98*T96%</f>
        <v>34.87158917090909</v>
      </c>
      <c r="K98" s="20">
        <f t="shared" si="65"/>
        <v>18.46</v>
      </c>
      <c r="L98" s="20">
        <f>ROUND((H98+I98+J98+K98+G98)*6%,2)</f>
        <v>12.18</v>
      </c>
      <c r="M98" s="44">
        <f>G98+H98+I98+J98+K98+L98</f>
        <v>215.25019307079273</v>
      </c>
      <c r="N98" s="37"/>
      <c r="O98" s="22">
        <f aca="true" t="shared" si="70" ref="O98:T98">O97</f>
        <v>108.3514696969697</v>
      </c>
      <c r="P98" s="22">
        <f t="shared" si="70"/>
        <v>98.92509090909091</v>
      </c>
      <c r="Q98" s="22">
        <f t="shared" si="70"/>
        <v>20.7</v>
      </c>
      <c r="R98" s="22" t="str">
        <f t="shared" si="70"/>
        <v>%</v>
      </c>
      <c r="S98" s="22">
        <f t="shared" si="70"/>
        <v>94</v>
      </c>
      <c r="T98" s="22">
        <f t="shared" si="70"/>
        <v>50</v>
      </c>
    </row>
    <row r="99" spans="2:20" ht="18">
      <c r="B99" s="11">
        <v>62</v>
      </c>
      <c r="C99" s="94" t="s">
        <v>195</v>
      </c>
      <c r="D99" s="95"/>
      <c r="E99" s="8">
        <v>0.93</v>
      </c>
      <c r="F99" s="8" t="s">
        <v>197</v>
      </c>
      <c r="G99" s="20">
        <f aca="true" t="shared" si="71" ref="G99:G104">P97*E99</f>
        <v>92.00033454545455</v>
      </c>
      <c r="H99" s="20">
        <f aca="true" t="shared" si="72" ref="H99:H104">G99*Q97%</f>
        <v>19.04406925090909</v>
      </c>
      <c r="I99" s="20">
        <f aca="true" t="shared" si="73" ref="I99:I104">G99*S97%</f>
        <v>86.48031447272727</v>
      </c>
      <c r="J99" s="20">
        <f aca="true" t="shared" si="74" ref="J99:J104">G99*T97%</f>
        <v>46.000167272727275</v>
      </c>
      <c r="K99" s="20">
        <f t="shared" si="65"/>
        <v>24.35</v>
      </c>
      <c r="L99" s="20">
        <f aca="true" t="shared" si="75" ref="L99:L105">ROUND((H99+I99+J99+K99+G99)*6%,2)</f>
        <v>16.07</v>
      </c>
      <c r="M99" s="44">
        <f aca="true" t="shared" si="76" ref="M99:M105">G99+H99+I99+J99+K99+L99</f>
        <v>283.94488554181817</v>
      </c>
      <c r="N99" s="37"/>
      <c r="O99" s="22">
        <f aca="true" t="shared" si="77" ref="O99:T99">O98</f>
        <v>108.3514696969697</v>
      </c>
      <c r="P99" s="22">
        <f t="shared" si="77"/>
        <v>98.92509090909091</v>
      </c>
      <c r="Q99" s="22">
        <f t="shared" si="77"/>
        <v>20.7</v>
      </c>
      <c r="R99" s="22" t="str">
        <f t="shared" si="77"/>
        <v>%</v>
      </c>
      <c r="S99" s="22">
        <f t="shared" si="77"/>
        <v>94</v>
      </c>
      <c r="T99" s="22">
        <f t="shared" si="77"/>
        <v>50</v>
      </c>
    </row>
    <row r="100" spans="2:20" ht="18">
      <c r="B100" s="11">
        <v>63</v>
      </c>
      <c r="C100" s="94" t="s">
        <v>196</v>
      </c>
      <c r="D100" s="95"/>
      <c r="E100" s="8">
        <v>0.85</v>
      </c>
      <c r="F100" s="8" t="s">
        <v>197</v>
      </c>
      <c r="G100" s="20">
        <f t="shared" si="71"/>
        <v>84.08632727272727</v>
      </c>
      <c r="H100" s="20">
        <f t="shared" si="72"/>
        <v>17.405869745454545</v>
      </c>
      <c r="I100" s="20">
        <f t="shared" si="73"/>
        <v>79.04114763636363</v>
      </c>
      <c r="J100" s="20">
        <f t="shared" si="74"/>
        <v>42.04316363636364</v>
      </c>
      <c r="K100" s="20">
        <f t="shared" si="65"/>
        <v>22.26</v>
      </c>
      <c r="L100" s="20">
        <f t="shared" si="75"/>
        <v>14.69</v>
      </c>
      <c r="M100" s="44">
        <f t="shared" si="76"/>
        <v>259.5265082909091</v>
      </c>
      <c r="N100" s="37"/>
      <c r="O100" s="22">
        <f aca="true" t="shared" si="78" ref="O100:T100">O99</f>
        <v>108.3514696969697</v>
      </c>
      <c r="P100" s="22">
        <f t="shared" si="78"/>
        <v>98.92509090909091</v>
      </c>
      <c r="Q100" s="22">
        <f t="shared" si="78"/>
        <v>20.7</v>
      </c>
      <c r="R100" s="22" t="str">
        <f t="shared" si="78"/>
        <v>%</v>
      </c>
      <c r="S100" s="22">
        <f t="shared" si="78"/>
        <v>94</v>
      </c>
      <c r="T100" s="22">
        <f t="shared" si="78"/>
        <v>50</v>
      </c>
    </row>
    <row r="101" spans="2:20" ht="18">
      <c r="B101" s="11">
        <v>64</v>
      </c>
      <c r="C101" s="94" t="s">
        <v>198</v>
      </c>
      <c r="D101" s="95"/>
      <c r="E101" s="8">
        <v>1.21</v>
      </c>
      <c r="F101" s="8" t="s">
        <v>197</v>
      </c>
      <c r="G101" s="20">
        <f t="shared" si="71"/>
        <v>119.69936</v>
      </c>
      <c r="H101" s="20">
        <f t="shared" si="72"/>
        <v>24.777767519999998</v>
      </c>
      <c r="I101" s="20">
        <f t="shared" si="73"/>
        <v>112.51739839999999</v>
      </c>
      <c r="J101" s="20">
        <f t="shared" si="74"/>
        <v>59.84968</v>
      </c>
      <c r="K101" s="20">
        <f t="shared" si="65"/>
        <v>31.68</v>
      </c>
      <c r="L101" s="20">
        <f t="shared" si="75"/>
        <v>20.91</v>
      </c>
      <c r="M101" s="44">
        <f t="shared" si="76"/>
        <v>369.43420592</v>
      </c>
      <c r="N101" s="37"/>
      <c r="O101" s="22">
        <f aca="true" t="shared" si="79" ref="O101:T101">O100</f>
        <v>108.3514696969697</v>
      </c>
      <c r="P101" s="22">
        <f t="shared" si="79"/>
        <v>98.92509090909091</v>
      </c>
      <c r="Q101" s="22">
        <f t="shared" si="79"/>
        <v>20.7</v>
      </c>
      <c r="R101" s="22" t="str">
        <f t="shared" si="79"/>
        <v>%</v>
      </c>
      <c r="S101" s="22">
        <f t="shared" si="79"/>
        <v>94</v>
      </c>
      <c r="T101" s="22">
        <f t="shared" si="79"/>
        <v>50</v>
      </c>
    </row>
    <row r="102" spans="2:20" ht="18">
      <c r="B102" s="11">
        <v>65</v>
      </c>
      <c r="C102" s="94" t="s">
        <v>199</v>
      </c>
      <c r="D102" s="95"/>
      <c r="E102" s="8">
        <v>1.38</v>
      </c>
      <c r="F102" s="8" t="s">
        <v>197</v>
      </c>
      <c r="G102" s="20">
        <f t="shared" si="71"/>
        <v>136.51662545454545</v>
      </c>
      <c r="H102" s="20">
        <f t="shared" si="72"/>
        <v>28.258941469090907</v>
      </c>
      <c r="I102" s="20">
        <f t="shared" si="73"/>
        <v>128.3256279272727</v>
      </c>
      <c r="J102" s="20">
        <f t="shared" si="74"/>
        <v>68.25831272727272</v>
      </c>
      <c r="K102" s="20">
        <f t="shared" si="65"/>
        <v>36.14</v>
      </c>
      <c r="L102" s="20">
        <f t="shared" si="75"/>
        <v>23.85</v>
      </c>
      <c r="M102" s="44">
        <f t="shared" si="76"/>
        <v>421.3495075781818</v>
      </c>
      <c r="N102" s="37"/>
      <c r="O102" s="22">
        <f aca="true" t="shared" si="80" ref="O102:T102">O101</f>
        <v>108.3514696969697</v>
      </c>
      <c r="P102" s="22">
        <f t="shared" si="80"/>
        <v>98.92509090909091</v>
      </c>
      <c r="Q102" s="22">
        <f t="shared" si="80"/>
        <v>20.7</v>
      </c>
      <c r="R102" s="22" t="str">
        <f t="shared" si="80"/>
        <v>%</v>
      </c>
      <c r="S102" s="22">
        <f t="shared" si="80"/>
        <v>94</v>
      </c>
      <c r="T102" s="22">
        <f t="shared" si="80"/>
        <v>50</v>
      </c>
    </row>
    <row r="103" spans="2:20" ht="18">
      <c r="B103" s="11">
        <v>66</v>
      </c>
      <c r="C103" s="94" t="s">
        <v>200</v>
      </c>
      <c r="D103" s="95"/>
      <c r="E103" s="8">
        <v>0.83</v>
      </c>
      <c r="F103" s="8" t="s">
        <v>203</v>
      </c>
      <c r="G103" s="20">
        <f t="shared" si="71"/>
        <v>82.10782545454545</v>
      </c>
      <c r="H103" s="20">
        <f t="shared" si="72"/>
        <v>16.996319869090907</v>
      </c>
      <c r="I103" s="20">
        <f t="shared" si="73"/>
        <v>77.18135592727272</v>
      </c>
      <c r="J103" s="20">
        <f t="shared" si="74"/>
        <v>41.053912727272724</v>
      </c>
      <c r="K103" s="20">
        <f t="shared" si="65"/>
        <v>21.73</v>
      </c>
      <c r="L103" s="20">
        <f>ROUND((H103+I103+J103+K103+G103)*6%,2)</f>
        <v>14.34</v>
      </c>
      <c r="M103" s="44">
        <f>G103+H103+I103+J103+K103+L103</f>
        <v>253.4094139781818</v>
      </c>
      <c r="N103" s="37"/>
      <c r="O103" s="22">
        <f aca="true" t="shared" si="81" ref="O103:T104">O102</f>
        <v>108.3514696969697</v>
      </c>
      <c r="P103" s="22">
        <f t="shared" si="81"/>
        <v>98.92509090909091</v>
      </c>
      <c r="Q103" s="22">
        <f t="shared" si="81"/>
        <v>20.7</v>
      </c>
      <c r="R103" s="22" t="str">
        <f t="shared" si="81"/>
        <v>%</v>
      </c>
      <c r="S103" s="22">
        <f t="shared" si="81"/>
        <v>94</v>
      </c>
      <c r="T103" s="22">
        <f t="shared" si="81"/>
        <v>50</v>
      </c>
    </row>
    <row r="104" spans="2:20" ht="18">
      <c r="B104" s="11">
        <v>67</v>
      </c>
      <c r="C104" s="94" t="s">
        <v>201</v>
      </c>
      <c r="D104" s="95"/>
      <c r="E104" s="8">
        <v>1.54</v>
      </c>
      <c r="F104" s="8" t="s">
        <v>203</v>
      </c>
      <c r="G104" s="20">
        <f t="shared" si="71"/>
        <v>152.34464</v>
      </c>
      <c r="H104" s="20">
        <f t="shared" si="72"/>
        <v>31.53534048</v>
      </c>
      <c r="I104" s="20">
        <f t="shared" si="73"/>
        <v>143.20396159999999</v>
      </c>
      <c r="J104" s="20">
        <f t="shared" si="74"/>
        <v>76.17232</v>
      </c>
      <c r="K104" s="20">
        <f t="shared" si="65"/>
        <v>40.33</v>
      </c>
      <c r="L104" s="20">
        <f>ROUND((H104+I104+J104+K104+G104)*6%,2)</f>
        <v>26.62</v>
      </c>
      <c r="M104" s="44">
        <f>G104+H104+I104+J104+K104+L104</f>
        <v>470.20626208</v>
      </c>
      <c r="N104" s="37"/>
      <c r="O104" s="22">
        <f t="shared" si="81"/>
        <v>108.3514696969697</v>
      </c>
      <c r="P104" s="22">
        <f t="shared" si="81"/>
        <v>98.92509090909091</v>
      </c>
      <c r="Q104" s="22">
        <f t="shared" si="81"/>
        <v>20.7</v>
      </c>
      <c r="R104" s="22" t="str">
        <f t="shared" si="81"/>
        <v>%</v>
      </c>
      <c r="S104" s="22">
        <f t="shared" si="81"/>
        <v>94</v>
      </c>
      <c r="T104" s="22">
        <f t="shared" si="81"/>
        <v>50</v>
      </c>
    </row>
    <row r="105" spans="2:20" ht="18">
      <c r="B105" s="11">
        <v>68</v>
      </c>
      <c r="C105" s="94" t="s">
        <v>202</v>
      </c>
      <c r="D105" s="95"/>
      <c r="E105" s="8">
        <v>1.33</v>
      </c>
      <c r="F105" s="8" t="s">
        <v>203</v>
      </c>
      <c r="G105" s="20">
        <f>P102*E105</f>
        <v>131.5703709090909</v>
      </c>
      <c r="H105" s="20">
        <f>G105*Q102%</f>
        <v>27.235066778181817</v>
      </c>
      <c r="I105" s="20">
        <f>G105*S102%</f>
        <v>123.67614865454544</v>
      </c>
      <c r="J105" s="20">
        <f>G105*T102%</f>
        <v>65.78518545454546</v>
      </c>
      <c r="K105" s="20">
        <f t="shared" si="65"/>
        <v>34.83</v>
      </c>
      <c r="L105" s="20">
        <f t="shared" si="75"/>
        <v>22.99</v>
      </c>
      <c r="M105" s="44">
        <f t="shared" si="76"/>
        <v>406.0867717963636</v>
      </c>
      <c r="N105" s="37"/>
      <c r="O105" s="22">
        <f aca="true" t="shared" si="82" ref="O105:T105">O103</f>
        <v>108.3514696969697</v>
      </c>
      <c r="P105" s="22">
        <f t="shared" si="82"/>
        <v>98.92509090909091</v>
      </c>
      <c r="Q105" s="22">
        <f t="shared" si="82"/>
        <v>20.7</v>
      </c>
      <c r="R105" s="22" t="str">
        <f t="shared" si="82"/>
        <v>%</v>
      </c>
      <c r="S105" s="22">
        <f t="shared" si="82"/>
        <v>94</v>
      </c>
      <c r="T105" s="22">
        <f t="shared" si="82"/>
        <v>50</v>
      </c>
    </row>
    <row r="106" spans="2:20" ht="18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37"/>
      <c r="O106" s="22">
        <f aca="true" t="shared" si="83" ref="O106:T106">O97</f>
        <v>108.3514696969697</v>
      </c>
      <c r="P106" s="22">
        <f t="shared" si="83"/>
        <v>98.92509090909091</v>
      </c>
      <c r="Q106" s="22">
        <f t="shared" si="83"/>
        <v>20.7</v>
      </c>
      <c r="R106" s="22" t="str">
        <f t="shared" si="83"/>
        <v>%</v>
      </c>
      <c r="S106" s="22">
        <f t="shared" si="83"/>
        <v>94</v>
      </c>
      <c r="T106" s="22">
        <f t="shared" si="83"/>
        <v>50</v>
      </c>
    </row>
    <row r="107" spans="2:14" ht="18">
      <c r="B107" s="97" t="s">
        <v>152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9"/>
      <c r="N107" s="37"/>
    </row>
    <row r="108" spans="2:20" ht="18">
      <c r="B108" s="11">
        <v>69</v>
      </c>
      <c r="C108" s="65" t="s">
        <v>147</v>
      </c>
      <c r="D108" s="65"/>
      <c r="E108" s="8">
        <v>3.5061</v>
      </c>
      <c r="F108" s="8" t="str">
        <f>F98</f>
        <v>1 шт.</v>
      </c>
      <c r="G108" s="20">
        <f>P97*E108</f>
        <v>346.84126123636366</v>
      </c>
      <c r="H108" s="20">
        <f>G108*Q97%</f>
        <v>71.79614107592728</v>
      </c>
      <c r="I108" s="20">
        <f>G108*S97%</f>
        <v>326.03078556218185</v>
      </c>
      <c r="J108" s="20">
        <f>G108*T97%</f>
        <v>173.42063061818183</v>
      </c>
      <c r="K108" s="20">
        <f aca="true" t="shared" si="84" ref="K108:K115">ROUND((G108+H108+I108+J108)*10%,2)</f>
        <v>91.81</v>
      </c>
      <c r="L108" s="20">
        <f aca="true" t="shared" si="85" ref="L108:L115">ROUND((H108+I108+J108+K108+G108)*6%,2)</f>
        <v>60.59</v>
      </c>
      <c r="M108" s="44">
        <f>G108+H108+I108+J108+K108+L108</f>
        <v>1070.4888184926544</v>
      </c>
      <c r="N108" s="37"/>
      <c r="O108" s="22">
        <f aca="true" t="shared" si="86" ref="O108:T108">O106</f>
        <v>108.3514696969697</v>
      </c>
      <c r="P108" s="22">
        <f t="shared" si="86"/>
        <v>98.92509090909091</v>
      </c>
      <c r="Q108" s="22">
        <f t="shared" si="86"/>
        <v>20.7</v>
      </c>
      <c r="R108" s="22" t="str">
        <f t="shared" si="86"/>
        <v>%</v>
      </c>
      <c r="S108" s="22">
        <f t="shared" si="86"/>
        <v>94</v>
      </c>
      <c r="T108" s="22">
        <f t="shared" si="86"/>
        <v>50</v>
      </c>
    </row>
    <row r="109" spans="2:20" ht="18">
      <c r="B109" s="11">
        <v>70</v>
      </c>
      <c r="C109" s="65" t="s">
        <v>153</v>
      </c>
      <c r="D109" s="65"/>
      <c r="E109" s="8"/>
      <c r="F109" s="8" t="str">
        <f>F108</f>
        <v>1 шт.</v>
      </c>
      <c r="G109" s="20"/>
      <c r="H109" s="20"/>
      <c r="I109" s="20"/>
      <c r="J109" s="20"/>
      <c r="K109" s="20"/>
      <c r="L109" s="20"/>
      <c r="M109" s="44"/>
      <c r="N109" s="37"/>
      <c r="O109" s="22">
        <f aca="true" t="shared" si="87" ref="O109:T109">O108</f>
        <v>108.3514696969697</v>
      </c>
      <c r="P109" s="22">
        <f t="shared" si="87"/>
        <v>98.92509090909091</v>
      </c>
      <c r="Q109" s="22">
        <f t="shared" si="87"/>
        <v>20.7</v>
      </c>
      <c r="R109" s="22" t="str">
        <f t="shared" si="87"/>
        <v>%</v>
      </c>
      <c r="S109" s="22">
        <f t="shared" si="87"/>
        <v>94</v>
      </c>
      <c r="T109" s="22">
        <f t="shared" si="87"/>
        <v>50</v>
      </c>
    </row>
    <row r="110" spans="2:20" ht="18">
      <c r="B110" s="11"/>
      <c r="C110" s="101" t="s">
        <v>148</v>
      </c>
      <c r="D110" s="102"/>
      <c r="E110" s="8">
        <v>1.2</v>
      </c>
      <c r="F110" s="8" t="str">
        <f>F109</f>
        <v>1 шт.</v>
      </c>
      <c r="G110" s="20">
        <f>P108*E110</f>
        <v>118.71010909090909</v>
      </c>
      <c r="H110" s="20">
        <f>G110*Q108%</f>
        <v>24.57299258181818</v>
      </c>
      <c r="I110" s="20">
        <f>G110*S108%</f>
        <v>111.58750254545454</v>
      </c>
      <c r="J110" s="20">
        <f>G110*T108%</f>
        <v>59.35505454545454</v>
      </c>
      <c r="K110" s="20">
        <f t="shared" si="84"/>
        <v>31.42</v>
      </c>
      <c r="L110" s="20">
        <f t="shared" si="85"/>
        <v>20.74</v>
      </c>
      <c r="M110" s="44">
        <f aca="true" t="shared" si="88" ref="M110:M115">G110+H110+I110+J110+K110+L110</f>
        <v>366.3856587636364</v>
      </c>
      <c r="N110" s="37"/>
      <c r="O110" s="22">
        <f aca="true" t="shared" si="89" ref="O110:T110">O109</f>
        <v>108.3514696969697</v>
      </c>
      <c r="P110" s="22">
        <f t="shared" si="89"/>
        <v>98.92509090909091</v>
      </c>
      <c r="Q110" s="22">
        <f t="shared" si="89"/>
        <v>20.7</v>
      </c>
      <c r="R110" s="22" t="str">
        <f t="shared" si="89"/>
        <v>%</v>
      </c>
      <c r="S110" s="22">
        <f t="shared" si="89"/>
        <v>94</v>
      </c>
      <c r="T110" s="22">
        <f t="shared" si="89"/>
        <v>50</v>
      </c>
    </row>
    <row r="111" spans="2:20" ht="18">
      <c r="B111" s="11"/>
      <c r="C111" s="101" t="s">
        <v>149</v>
      </c>
      <c r="D111" s="102"/>
      <c r="E111" s="8">
        <v>1.55</v>
      </c>
      <c r="F111" s="8" t="str">
        <f>F110</f>
        <v>1 шт.</v>
      </c>
      <c r="G111" s="20">
        <f>P109*E111</f>
        <v>153.3338909090909</v>
      </c>
      <c r="H111" s="20">
        <f>G111*Q109%</f>
        <v>31.740115418181816</v>
      </c>
      <c r="I111" s="20">
        <f>G111*S109%</f>
        <v>144.13385745454545</v>
      </c>
      <c r="J111" s="20">
        <f>G111*T109%</f>
        <v>76.66694545454546</v>
      </c>
      <c r="K111" s="20">
        <f t="shared" si="84"/>
        <v>40.59</v>
      </c>
      <c r="L111" s="20">
        <f t="shared" si="85"/>
        <v>26.79</v>
      </c>
      <c r="M111" s="44">
        <f t="shared" si="88"/>
        <v>473.25480923636366</v>
      </c>
      <c r="N111" s="37"/>
      <c r="O111" s="22">
        <f aca="true" t="shared" si="90" ref="O111:T112">O110</f>
        <v>108.3514696969697</v>
      </c>
      <c r="P111" s="22">
        <f t="shared" si="90"/>
        <v>98.92509090909091</v>
      </c>
      <c r="Q111" s="22">
        <f t="shared" si="90"/>
        <v>20.7</v>
      </c>
      <c r="R111" s="22" t="str">
        <f t="shared" si="90"/>
        <v>%</v>
      </c>
      <c r="S111" s="22">
        <f t="shared" si="90"/>
        <v>94</v>
      </c>
      <c r="T111" s="22">
        <f t="shared" si="90"/>
        <v>50</v>
      </c>
    </row>
    <row r="112" spans="2:20" ht="18" customHeight="1">
      <c r="B112" s="11">
        <v>71</v>
      </c>
      <c r="C112" s="94" t="s">
        <v>151</v>
      </c>
      <c r="D112" s="95"/>
      <c r="E112" s="8">
        <v>3.2</v>
      </c>
      <c r="F112" s="8" t="str">
        <f>F111</f>
        <v>1 шт.</v>
      </c>
      <c r="G112" s="20">
        <f>P110*E112</f>
        <v>316.56029090909095</v>
      </c>
      <c r="H112" s="20">
        <f>G112*Q110%</f>
        <v>65.52798021818182</v>
      </c>
      <c r="I112" s="20">
        <f>G112*S110%</f>
        <v>297.5666734545455</v>
      </c>
      <c r="J112" s="20">
        <f>G112*T110%</f>
        <v>158.28014545454548</v>
      </c>
      <c r="K112" s="20">
        <f t="shared" si="84"/>
        <v>83.79</v>
      </c>
      <c r="L112" s="20">
        <f t="shared" si="85"/>
        <v>55.3</v>
      </c>
      <c r="M112" s="44">
        <f t="shared" si="88"/>
        <v>977.0250900363636</v>
      </c>
      <c r="O112" s="22">
        <f t="shared" si="90"/>
        <v>108.3514696969697</v>
      </c>
      <c r="P112" s="22">
        <f t="shared" si="90"/>
        <v>98.92509090909091</v>
      </c>
      <c r="Q112" s="22">
        <f t="shared" si="90"/>
        <v>20.7</v>
      </c>
      <c r="R112" s="22" t="str">
        <f t="shared" si="90"/>
        <v>%</v>
      </c>
      <c r="S112" s="22">
        <f t="shared" si="90"/>
        <v>94</v>
      </c>
      <c r="T112" s="22">
        <f t="shared" si="90"/>
        <v>50</v>
      </c>
    </row>
    <row r="113" spans="2:20" ht="18" customHeight="1">
      <c r="B113" s="11">
        <v>72</v>
      </c>
      <c r="C113" s="94" t="s">
        <v>150</v>
      </c>
      <c r="D113" s="95"/>
      <c r="E113" s="8">
        <v>1.006</v>
      </c>
      <c r="F113" s="8" t="str">
        <f>F111</f>
        <v>1 шт.</v>
      </c>
      <c r="G113" s="20">
        <f>P110*E113</f>
        <v>99.51864145454546</v>
      </c>
      <c r="H113" s="20">
        <f>G113*Q110%</f>
        <v>20.600358781090907</v>
      </c>
      <c r="I113" s="20">
        <f>G113*S110%</f>
        <v>93.54752296727273</v>
      </c>
      <c r="J113" s="20">
        <f>G113*T110%</f>
        <v>49.75932072727273</v>
      </c>
      <c r="K113" s="20">
        <f>ROUND((G113+H113+I113+J113)*10%,2)</f>
        <v>26.34</v>
      </c>
      <c r="L113" s="20">
        <f>ROUND((H113+I113+J113+K113+G113)*6%,2)</f>
        <v>17.39</v>
      </c>
      <c r="M113" s="44">
        <f t="shared" si="88"/>
        <v>307.1558439301818</v>
      </c>
      <c r="O113" s="22">
        <f aca="true" t="shared" si="91" ref="O113:T113">O111</f>
        <v>108.3514696969697</v>
      </c>
      <c r="P113" s="22">
        <f t="shared" si="91"/>
        <v>98.92509090909091</v>
      </c>
      <c r="Q113" s="22">
        <f t="shared" si="91"/>
        <v>20.7</v>
      </c>
      <c r="R113" s="22" t="str">
        <f t="shared" si="91"/>
        <v>%</v>
      </c>
      <c r="S113" s="22">
        <f t="shared" si="91"/>
        <v>94</v>
      </c>
      <c r="T113" s="22">
        <f t="shared" si="91"/>
        <v>50</v>
      </c>
    </row>
    <row r="114" spans="2:13" ht="18" customHeight="1">
      <c r="B114" s="11">
        <v>73</v>
      </c>
      <c r="C114" s="94" t="s">
        <v>184</v>
      </c>
      <c r="D114" s="95"/>
      <c r="E114" s="8">
        <v>0.51</v>
      </c>
      <c r="F114" s="8" t="s">
        <v>9</v>
      </c>
      <c r="G114" s="20">
        <f>P111*E114</f>
        <v>50.45179636363637</v>
      </c>
      <c r="H114" s="20">
        <f>G114*Q111%</f>
        <v>10.443521847272727</v>
      </c>
      <c r="I114" s="20">
        <f>G114*S111%</f>
        <v>47.42468858181818</v>
      </c>
      <c r="J114" s="20">
        <f>G114*T111%</f>
        <v>25.225898181818184</v>
      </c>
      <c r="K114" s="20">
        <f>ROUND((G114+H114+I114+J114)*10%,2)</f>
        <v>13.35</v>
      </c>
      <c r="L114" s="20">
        <f>ROUND((H114+I114+J114+K114+G114)*6%,2)</f>
        <v>8.81</v>
      </c>
      <c r="M114" s="44">
        <f t="shared" si="88"/>
        <v>155.70590497454546</v>
      </c>
    </row>
    <row r="115" spans="2:20" ht="18" customHeight="1">
      <c r="B115" s="11">
        <v>74</v>
      </c>
      <c r="C115" s="94" t="s">
        <v>185</v>
      </c>
      <c r="D115" s="95"/>
      <c r="E115" s="8">
        <v>1.006</v>
      </c>
      <c r="F115" s="8" t="str">
        <f>F112</f>
        <v>1 шт.</v>
      </c>
      <c r="G115" s="20">
        <f>P111*E115</f>
        <v>99.51864145454546</v>
      </c>
      <c r="H115" s="20">
        <f>G115*Q111%</f>
        <v>20.600358781090907</v>
      </c>
      <c r="I115" s="20">
        <f>G115*S111%</f>
        <v>93.54752296727273</v>
      </c>
      <c r="J115" s="20">
        <f>G115*T111%</f>
        <v>49.75932072727273</v>
      </c>
      <c r="K115" s="20">
        <f t="shared" si="84"/>
        <v>26.34</v>
      </c>
      <c r="L115" s="20">
        <f t="shared" si="85"/>
        <v>17.39</v>
      </c>
      <c r="M115" s="44">
        <f t="shared" si="88"/>
        <v>307.1558439301818</v>
      </c>
      <c r="O115" s="22">
        <f aca="true" t="shared" si="92" ref="O115:T115">O112</f>
        <v>108.3514696969697</v>
      </c>
      <c r="P115" s="22">
        <f t="shared" si="92"/>
        <v>98.92509090909091</v>
      </c>
      <c r="Q115" s="22">
        <f t="shared" si="92"/>
        <v>20.7</v>
      </c>
      <c r="R115" s="22" t="str">
        <f t="shared" si="92"/>
        <v>%</v>
      </c>
      <c r="S115" s="22">
        <f t="shared" si="92"/>
        <v>94</v>
      </c>
      <c r="T115" s="22">
        <f t="shared" si="92"/>
        <v>50</v>
      </c>
    </row>
    <row r="118" spans="2:13" ht="18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</row>
    <row r="119" spans="2:13" ht="51" customHeight="1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</row>
    <row r="121" spans="1:4" ht="18">
      <c r="A121" s="81"/>
      <c r="B121" s="81"/>
      <c r="C121" s="81"/>
      <c r="D121" s="81"/>
    </row>
  </sheetData>
  <sheetProtection/>
  <mergeCells count="116">
    <mergeCell ref="B118:M118"/>
    <mergeCell ref="C90:D90"/>
    <mergeCell ref="C115:D115"/>
    <mergeCell ref="B107:M107"/>
    <mergeCell ref="C94:D94"/>
    <mergeCell ref="C95:D95"/>
    <mergeCell ref="C92:D92"/>
    <mergeCell ref="C93:D93"/>
    <mergeCell ref="C113:D113"/>
    <mergeCell ref="C114:D114"/>
    <mergeCell ref="A121:D121"/>
    <mergeCell ref="B119:M119"/>
    <mergeCell ref="C96:D96"/>
    <mergeCell ref="C97:D97"/>
    <mergeCell ref="C98:D98"/>
    <mergeCell ref="C108:D108"/>
    <mergeCell ref="C109:D109"/>
    <mergeCell ref="C110:D110"/>
    <mergeCell ref="C111:D111"/>
    <mergeCell ref="C112:D112"/>
    <mergeCell ref="C47:D47"/>
    <mergeCell ref="C16:D16"/>
    <mergeCell ref="C53:D53"/>
    <mergeCell ref="C54:D54"/>
    <mergeCell ref="C65:D65"/>
    <mergeCell ref="C18:D18"/>
    <mergeCell ref="C19:D19"/>
    <mergeCell ref="C29:D29"/>
    <mergeCell ref="C43:D43"/>
    <mergeCell ref="C55:D55"/>
    <mergeCell ref="C41:D41"/>
    <mergeCell ref="C44:D44"/>
    <mergeCell ref="C45:D45"/>
    <mergeCell ref="C46:D46"/>
    <mergeCell ref="C42:D42"/>
    <mergeCell ref="C27:D27"/>
    <mergeCell ref="C28:D28"/>
    <mergeCell ref="C32:D32"/>
    <mergeCell ref="C15:D15"/>
    <mergeCell ref="C91:D91"/>
    <mergeCell ref="C37:D37"/>
    <mergeCell ref="C38:D38"/>
    <mergeCell ref="C39:D39"/>
    <mergeCell ref="C71:D71"/>
    <mergeCell ref="C88:D88"/>
    <mergeCell ref="C89:D89"/>
    <mergeCell ref="C86:D86"/>
    <mergeCell ref="C87:D87"/>
    <mergeCell ref="B1:D1"/>
    <mergeCell ref="B2:D2"/>
    <mergeCell ref="B3:D3"/>
    <mergeCell ref="B4:D4"/>
    <mergeCell ref="B7:L7"/>
    <mergeCell ref="B8:L8"/>
    <mergeCell ref="B6:L6"/>
    <mergeCell ref="C10:D10"/>
    <mergeCell ref="C11:D11"/>
    <mergeCell ref="C12:D12"/>
    <mergeCell ref="D9:M9"/>
    <mergeCell ref="C40:D40"/>
    <mergeCell ref="C31:D31"/>
    <mergeCell ref="C20:D20"/>
    <mergeCell ref="C21:D21"/>
    <mergeCell ref="C22:D22"/>
    <mergeCell ref="B13:L13"/>
    <mergeCell ref="C23:D23"/>
    <mergeCell ref="C24:D24"/>
    <mergeCell ref="C33:D33"/>
    <mergeCell ref="C35:D35"/>
    <mergeCell ref="C36:D36"/>
    <mergeCell ref="C34:D34"/>
    <mergeCell ref="C26:D26"/>
    <mergeCell ref="C48:D48"/>
    <mergeCell ref="C51:D51"/>
    <mergeCell ref="C52:D52"/>
    <mergeCell ref="C67:D67"/>
    <mergeCell ref="C60:D60"/>
    <mergeCell ref="C61:D61"/>
    <mergeCell ref="C49:D49"/>
    <mergeCell ref="C50:D50"/>
    <mergeCell ref="B59:M59"/>
    <mergeCell ref="C57:D57"/>
    <mergeCell ref="C70:D70"/>
    <mergeCell ref="C72:D72"/>
    <mergeCell ref="C74:D74"/>
    <mergeCell ref="C75:D75"/>
    <mergeCell ref="C58:D58"/>
    <mergeCell ref="C56:D56"/>
    <mergeCell ref="C62:D62"/>
    <mergeCell ref="C63:D63"/>
    <mergeCell ref="C64:D64"/>
    <mergeCell ref="C66:D66"/>
    <mergeCell ref="C83:D83"/>
    <mergeCell ref="C78:D78"/>
    <mergeCell ref="C82:D82"/>
    <mergeCell ref="C77:D77"/>
    <mergeCell ref="C85:D85"/>
    <mergeCell ref="C81:D81"/>
    <mergeCell ref="C84:D84"/>
    <mergeCell ref="C14:D14"/>
    <mergeCell ref="B17:M17"/>
    <mergeCell ref="B25:M25"/>
    <mergeCell ref="C30:D30"/>
    <mergeCell ref="C79:D79"/>
    <mergeCell ref="C80:D80"/>
    <mergeCell ref="C73:D73"/>
    <mergeCell ref="C76:D76"/>
    <mergeCell ref="C68:D68"/>
    <mergeCell ref="C69:D69"/>
    <mergeCell ref="C105:D105"/>
    <mergeCell ref="C99:D99"/>
    <mergeCell ref="C100:D100"/>
    <mergeCell ref="C101:D101"/>
    <mergeCell ref="C102:D102"/>
    <mergeCell ref="C103:D103"/>
    <mergeCell ref="C104:D104"/>
  </mergeCells>
  <printOptions/>
  <pageMargins left="0.1968503937007874" right="0.2362204724409449" top="0.35433070866141736" bottom="0.1968503937007874" header="0.15748031496062992" footer="0.1968503937007874"/>
  <pageSetup horizontalDpi="600" verticalDpi="600" orientation="portrait" paperSize="9" scale="74" r:id="rId1"/>
  <colBreaks count="1" manualBreakCount="1">
    <brk id="14" max="1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Юрисконсульт</cp:lastModifiedBy>
  <cp:lastPrinted>2019-01-31T09:10:45Z</cp:lastPrinted>
  <dcterms:created xsi:type="dcterms:W3CDTF">2008-03-13T11:34:13Z</dcterms:created>
  <dcterms:modified xsi:type="dcterms:W3CDTF">2019-03-06T03:42:52Z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