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L14"/>
  <c r="N14"/>
  <c r="P14"/>
  <c r="R14"/>
  <c r="T14"/>
  <c r="V14"/>
  <c r="X14"/>
  <c r="Z14"/>
  <c r="AB14"/>
  <c r="AD14"/>
  <c r="H14"/>
  <c r="AD43"/>
  <c r="AD42"/>
  <c r="AD41"/>
  <c r="AD40"/>
  <c r="AD39"/>
  <c r="AD38"/>
  <c r="AB43"/>
  <c r="AB42"/>
  <c r="AB41"/>
  <c r="AB40"/>
  <c r="AB39"/>
  <c r="AB38"/>
  <c r="Z43"/>
  <c r="Z42"/>
  <c r="Z41"/>
  <c r="Z40"/>
  <c r="Z39"/>
  <c r="Z38"/>
  <c r="X43"/>
  <c r="X42"/>
  <c r="X41"/>
  <c r="X40"/>
  <c r="X39"/>
  <c r="X38"/>
  <c r="J37"/>
  <c r="L37"/>
  <c r="N37"/>
  <c r="P37"/>
  <c r="R37"/>
  <c r="T37"/>
  <c r="V37"/>
  <c r="X37"/>
  <c r="Z37"/>
  <c r="AB37"/>
  <c r="AD37"/>
  <c r="H37"/>
  <c r="AF44"/>
  <c r="AF45"/>
  <c r="AF46"/>
  <c r="AF47"/>
  <c r="AD47"/>
  <c r="AD46"/>
  <c r="AD45"/>
  <c r="AD44"/>
  <c r="AB47"/>
  <c r="AB46"/>
  <c r="AB45"/>
  <c r="AB44"/>
  <c r="Z47"/>
  <c r="Z46"/>
  <c r="Z45"/>
  <c r="Z44"/>
  <c r="X47"/>
  <c r="X46"/>
  <c r="X45"/>
  <c r="X44"/>
  <c r="Z10"/>
  <c r="P57"/>
  <c r="H60"/>
  <c r="J57"/>
  <c r="J60" s="1"/>
  <c r="L57" s="1"/>
  <c r="L60" s="1"/>
  <c r="N57" s="1"/>
  <c r="N60" s="1"/>
  <c r="P60" s="1"/>
  <c r="R57" s="1"/>
  <c r="R60" s="1"/>
  <c r="T57" s="1"/>
  <c r="T60" s="1"/>
  <c r="V57" s="1"/>
  <c r="V60" s="1"/>
  <c r="X57" s="1"/>
  <c r="X60" s="1"/>
  <c r="Z57" s="1"/>
  <c r="Z60" s="1"/>
  <c r="AB57" s="1"/>
  <c r="AB60" s="1"/>
  <c r="AD57" s="1"/>
  <c r="AD60" s="1"/>
  <c r="H43" l="1"/>
  <c r="H42"/>
  <c r="H41"/>
  <c r="H40"/>
  <c r="H39"/>
  <c r="H38"/>
  <c r="J43"/>
  <c r="J42"/>
  <c r="J41"/>
  <c r="J40"/>
  <c r="J39"/>
  <c r="J38"/>
  <c r="L43"/>
  <c r="L42"/>
  <c r="L41"/>
  <c r="L40"/>
  <c r="L39"/>
  <c r="L38"/>
  <c r="N43"/>
  <c r="N42"/>
  <c r="N41"/>
  <c r="N40"/>
  <c r="N39"/>
  <c r="N38"/>
  <c r="P43"/>
  <c r="P42"/>
  <c r="P41"/>
  <c r="P40"/>
  <c r="P39"/>
  <c r="P38"/>
  <c r="R43"/>
  <c r="R42"/>
  <c r="R41"/>
  <c r="R40"/>
  <c r="R39"/>
  <c r="R38"/>
  <c r="V43"/>
  <c r="T43"/>
  <c r="V42"/>
  <c r="T42"/>
  <c r="V41"/>
  <c r="T41"/>
  <c r="V40"/>
  <c r="T40"/>
  <c r="V39"/>
  <c r="T39"/>
  <c r="V38"/>
  <c r="T38"/>
  <c r="P51"/>
  <c r="H51"/>
  <c r="AF9"/>
  <c r="AF10"/>
  <c r="AF49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48"/>
  <c r="AF52"/>
  <c r="AD51"/>
  <c r="AB51"/>
  <c r="Z51"/>
  <c r="V51"/>
  <c r="R51"/>
  <c r="N51"/>
  <c r="L51"/>
  <c r="J51"/>
  <c r="H53" l="1"/>
  <c r="X51"/>
  <c r="T5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42" l="1"/>
  <c r="AF41"/>
  <c r="AF40"/>
  <c r="AF39"/>
  <c r="AF43"/>
  <c r="AF37"/>
  <c r="AF38"/>
  <c r="AF51" l="1"/>
  <c r="J53" l="1"/>
  <c r="L53" s="1"/>
  <c r="N53" s="1"/>
  <c r="P53" s="1"/>
  <c r="R53" s="1"/>
  <c r="T53" s="1"/>
  <c r="V53" s="1"/>
  <c r="X53" s="1"/>
  <c r="Z53" s="1"/>
  <c r="AB53" s="1"/>
  <c r="AD53" s="1"/>
  <c r="AF54" s="1"/>
  <c r="AF53" l="1"/>
</calcChain>
</file>

<file path=xl/sharedStrings.xml><?xml version="1.0" encoding="utf-8"?>
<sst xmlns="http://schemas.openxmlformats.org/spreadsheetml/2006/main" count="91" uniqueCount="65">
  <si>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</si>
  <si>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</si>
  <si>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</si>
  <si>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</si>
  <si>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</si>
  <si>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</si>
  <si>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</si>
  <si>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</si>
  <si>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</si>
  <si>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</si>
  <si>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</si>
  <si>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</si>
  <si>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</si>
  <si>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</si>
  <si>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</si>
  <si>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</si>
  <si>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</si>
  <si>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</si>
  <si>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</si>
  <si>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</si>
  <si>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</si>
  <si>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</si>
  <si>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</si>
  <si>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</si>
  <si>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</si>
  <si>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</si>
  <si>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</si>
  <si>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</si>
  <si>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</si>
  <si>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</si>
  <si>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</si>
  <si>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</si>
  <si>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</si>
  <si>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</si>
  <si>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</si>
  <si>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</si>
  <si>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</si>
  <si>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41, S= </t>
  </si>
  <si>
    <t>Обслуживание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</si>
  <si>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2017 год</t>
  </si>
  <si>
    <t>Выполненные работы за январь 2017г.(калькуляция) : монтаж электрического выключателя подвального освещения, монтаж дверного замка.</t>
  </si>
  <si>
    <t>Замена подъездного освещения (смета)</t>
  </si>
  <si>
    <t>Косметический ремонт подъездов дома (смета)</t>
  </si>
  <si>
    <t>Промывка радиатов отопления кв.12</t>
  </si>
  <si>
    <t>Замена вентиля на стояке холодного водоснабжения в подвале</t>
  </si>
  <si>
    <t>частичная замена трубы стояка полотенцесушителя кв.20-23</t>
  </si>
  <si>
    <t>восстановление тамбурной двери и замка чердачной двери</t>
  </si>
  <si>
    <t xml:space="preserve">монтаж замка чердачной двери </t>
  </si>
  <si>
    <t>Замена запорной арматуры стояка горячего водоснабжения и участка канализации</t>
  </si>
  <si>
    <t>Частичная замена канализации</t>
  </si>
  <si>
    <t>Замена шарового крана на узле ХВС</t>
  </si>
  <si>
    <t>Прочистка канализационного выпуска в колодец</t>
  </si>
  <si>
    <t>бетонирование приямка</t>
  </si>
  <si>
    <t>замена участка стояка канализации кв.8</t>
  </si>
  <si>
    <t>ОДН электроэнергия</t>
  </si>
  <si>
    <t>Промывка канализационного выпуска (ООО "Беловские Городские Очистные сооружения)</t>
  </si>
  <si>
    <t>Восстановление ограждения муссорной площадки</t>
  </si>
  <si>
    <t>ОДНи за ХВС</t>
  </si>
  <si>
    <t xml:space="preserve">ОДН за ГВС </t>
  </si>
  <si>
    <t>ОДН за электроэнергию</t>
  </si>
  <si>
    <t>ОДН за водоотведение</t>
  </si>
  <si>
    <t>плотнические работы за ноябрь</t>
  </si>
  <si>
    <t>перенос кобры</t>
  </si>
  <si>
    <t>устранение порыва металлопластика на подводе гвс к аптеке (кальк.)</t>
  </si>
  <si>
    <t>Прочистка канализационного лежака колодеца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</si>
</sst>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60"/>
  <sheetViews>
    <sheetView tabSelected="1" zoomScale="70" zoomScaleNormal="70" workbookViewId="0">
      <pane xSplit="7" ySplit="7" topLeftCell="L8" activePane="bottomRight" state="frozen"/>
      <selection pane="topRight" activeCell="H1" sqref="H1"/>
      <selection pane="bottomLeft" activeCell="A8" sqref="A8"/>
      <selection pane="bottomRight" activeCell="H14" sqref="H14:AE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hidden="1" customWidth="1"/>
    <col min="7" max="7" width="6.28515625" customWidth="1"/>
    <col min="8" max="8" width="10.140625" bestFit="1" customWidth="1"/>
    <col min="9" max="9" width="9.28515625" bestFit="1" customWidth="1"/>
    <col min="10" max="10" width="10" customWidth="1"/>
    <col min="11" max="11" width="9.28515625" bestFit="1" customWidth="1"/>
    <col min="12" max="12" width="10" customWidth="1"/>
    <col min="13" max="13" width="9.28515625" bestFit="1" customWidth="1"/>
    <col min="14" max="14" width="10.5703125" customWidth="1"/>
    <col min="15" max="15" width="9.28515625" customWidth="1"/>
    <col min="16" max="16" width="10.85546875" customWidth="1"/>
    <col min="17" max="17" width="9.28515625" bestFit="1" customWidth="1"/>
    <col min="18" max="18" width="9.7109375" customWidth="1"/>
    <col min="19" max="19" width="9.28515625" bestFit="1" customWidth="1"/>
    <col min="20" max="20" width="10.42578125" customWidth="1"/>
    <col min="21" max="21" width="9.28515625" bestFit="1" customWidth="1"/>
    <col min="22" max="22" width="10.85546875" customWidth="1"/>
    <col min="23" max="23" width="9.28515625" bestFit="1" customWidth="1"/>
    <col min="24" max="24" width="10.140625" customWidth="1"/>
    <col min="25" max="25" width="9.28515625" bestFit="1" customWidth="1"/>
    <col min="26" max="26" width="10.5703125" customWidth="1"/>
    <col min="27" max="27" width="9.28515625" bestFit="1" customWidth="1"/>
    <col min="28" max="28" width="10.7109375" customWidth="1"/>
    <col min="29" max="29" width="9.28515625" bestFit="1" customWidth="1"/>
    <col min="30" max="30" width="10.5703125" customWidth="1"/>
    <col min="31" max="31" width="9.28515625" bestFit="1" customWidth="1"/>
  </cols>
  <sheetData>
    <row r="2" spans="1:32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7"/>
    </row>
    <row r="3" spans="1:3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7"/>
    </row>
    <row r="4" spans="1:32">
      <c r="A4" s="31" t="s">
        <v>37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8">
        <v>2726</v>
      </c>
      <c r="R4" s="5" t="s">
        <v>30</v>
      </c>
      <c r="S4" s="5"/>
      <c r="X4" s="5"/>
      <c r="Y4" s="5"/>
      <c r="Z4" s="5"/>
      <c r="AA4" s="5"/>
      <c r="AB4" s="5"/>
      <c r="AC4" s="5"/>
      <c r="AD4" s="5"/>
      <c r="AE4" s="5"/>
    </row>
    <row r="6" spans="1:32">
      <c r="A6" s="1" t="s">
        <v>0</v>
      </c>
      <c r="B6" s="56" t="s">
        <v>1</v>
      </c>
      <c r="C6" s="57"/>
      <c r="D6" s="57"/>
      <c r="E6" s="57"/>
      <c r="F6" s="58"/>
      <c r="G6" s="19"/>
      <c r="H6" s="37" t="s">
        <v>2</v>
      </c>
      <c r="I6" s="38"/>
      <c r="J6" s="37" t="s">
        <v>3</v>
      </c>
      <c r="K6" s="38"/>
      <c r="L6" s="37" t="s">
        <v>4</v>
      </c>
      <c r="M6" s="38"/>
      <c r="N6" s="37" t="s">
        <v>5</v>
      </c>
      <c r="O6" s="38"/>
      <c r="P6" s="37" t="s">
        <v>6</v>
      </c>
      <c r="Q6" s="38"/>
      <c r="R6" s="37" t="s">
        <v>7</v>
      </c>
      <c r="S6" s="38"/>
      <c r="T6" s="37" t="s">
        <v>8</v>
      </c>
      <c r="U6" s="38"/>
      <c r="V6" s="37" t="s">
        <v>9</v>
      </c>
      <c r="W6" s="38"/>
      <c r="X6" s="37" t="s">
        <v>10</v>
      </c>
      <c r="Y6" s="38"/>
      <c r="Z6" s="37" t="s">
        <v>11</v>
      </c>
      <c r="AA6" s="38"/>
      <c r="AB6" s="37" t="s">
        <v>12</v>
      </c>
      <c r="AC6" s="38"/>
      <c r="AD6" s="37" t="s">
        <v>13</v>
      </c>
      <c r="AE6" s="38"/>
      <c r="AF6" s="1" t="s">
        <v>31</v>
      </c>
    </row>
    <row r="7" spans="1:32">
      <c r="A7" s="1">
        <v>1</v>
      </c>
      <c r="B7" s="47" t="s">
        <v>14</v>
      </c>
      <c r="C7" s="48"/>
      <c r="D7" s="48"/>
      <c r="E7" s="48"/>
      <c r="F7" s="49"/>
      <c r="G7" s="16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4" t="s">
        <v>15</v>
      </c>
      <c r="C8" s="45"/>
      <c r="D8" s="45"/>
      <c r="E8" s="45"/>
      <c r="F8" s="46"/>
      <c r="G8" s="14"/>
      <c r="H8" s="9">
        <v>102130.02</v>
      </c>
      <c r="I8" s="9">
        <v>2142.44</v>
      </c>
      <c r="J8" s="9">
        <f>H11</f>
        <v>96934.09</v>
      </c>
      <c r="K8" s="9">
        <f>I11</f>
        <v>2111.4500000000003</v>
      </c>
      <c r="L8" s="9">
        <f t="shared" ref="L8:AE8" si="0">J11</f>
        <v>107993.7</v>
      </c>
      <c r="M8" s="9">
        <f t="shared" si="0"/>
        <v>2062.1800000000003</v>
      </c>
      <c r="N8" s="9">
        <f t="shared" si="0"/>
        <v>99722.499999999985</v>
      </c>
      <c r="O8" s="9">
        <f t="shared" si="0"/>
        <v>1989.6200000000003</v>
      </c>
      <c r="P8" s="9">
        <f t="shared" si="0"/>
        <v>110161.77999999997</v>
      </c>
      <c r="Q8" s="9">
        <f t="shared" si="0"/>
        <v>1918.1400000000003</v>
      </c>
      <c r="R8" s="9">
        <f t="shared" si="0"/>
        <v>100007.93999999997</v>
      </c>
      <c r="S8" s="9">
        <f t="shared" si="0"/>
        <v>1848.0200000000004</v>
      </c>
      <c r="T8" s="9">
        <f t="shared" si="0"/>
        <v>98448.50999999998</v>
      </c>
      <c r="U8" s="9">
        <f t="shared" si="0"/>
        <v>1733.0600000000004</v>
      </c>
      <c r="V8" s="9">
        <f t="shared" si="0"/>
        <v>105878.84</v>
      </c>
      <c r="W8" s="9">
        <f t="shared" si="0"/>
        <v>1665.3700000000003</v>
      </c>
      <c r="X8" s="9">
        <f t="shared" si="0"/>
        <v>103330.4</v>
      </c>
      <c r="Y8" s="9">
        <f t="shared" si="0"/>
        <v>1554.2600000000004</v>
      </c>
      <c r="Z8" s="9">
        <f t="shared" si="0"/>
        <v>110204.56999999999</v>
      </c>
      <c r="AA8" s="9">
        <f t="shared" si="0"/>
        <v>1554.2600000000004</v>
      </c>
      <c r="AB8" s="9">
        <f t="shared" si="0"/>
        <v>105103.65999999997</v>
      </c>
      <c r="AC8" s="9">
        <f t="shared" si="0"/>
        <v>1554.2600000000004</v>
      </c>
      <c r="AD8" s="9">
        <f t="shared" si="0"/>
        <v>99850.839999999967</v>
      </c>
      <c r="AE8" s="9">
        <f t="shared" si="0"/>
        <v>1501.9600000000005</v>
      </c>
      <c r="AF8" s="1">
        <f>SUM(H8:AD8)</f>
        <v>1259899.9100000001</v>
      </c>
    </row>
    <row r="9" spans="1:32">
      <c r="A9" s="1"/>
      <c r="B9" s="44" t="s">
        <v>16</v>
      </c>
      <c r="C9" s="45"/>
      <c r="D9" s="45"/>
      <c r="E9" s="45"/>
      <c r="F9" s="46"/>
      <c r="G9" s="14"/>
      <c r="H9" s="9">
        <v>43449.88</v>
      </c>
      <c r="I9" s="9">
        <v>0</v>
      </c>
      <c r="J9" s="9">
        <v>43449.88</v>
      </c>
      <c r="K9" s="9">
        <v>0</v>
      </c>
      <c r="L9" s="9">
        <v>43449.88</v>
      </c>
      <c r="M9" s="9">
        <v>0</v>
      </c>
      <c r="N9" s="9">
        <v>43449.88</v>
      </c>
      <c r="O9" s="9">
        <v>0</v>
      </c>
      <c r="P9" s="9">
        <v>43449.88</v>
      </c>
      <c r="Q9" s="9">
        <v>0</v>
      </c>
      <c r="R9" s="9">
        <v>43449.88</v>
      </c>
      <c r="S9" s="9">
        <v>0</v>
      </c>
      <c r="T9" s="9">
        <v>43375.82</v>
      </c>
      <c r="U9" s="9">
        <v>0</v>
      </c>
      <c r="V9" s="9">
        <v>43375.82</v>
      </c>
      <c r="W9" s="9">
        <v>0</v>
      </c>
      <c r="X9" s="9">
        <v>52913.09</v>
      </c>
      <c r="Y9" s="9">
        <v>0</v>
      </c>
      <c r="Z9" s="9">
        <v>48144.47</v>
      </c>
      <c r="AA9" s="9">
        <v>0</v>
      </c>
      <c r="AB9" s="9">
        <v>48144.49</v>
      </c>
      <c r="AC9" s="9">
        <v>0</v>
      </c>
      <c r="AD9" s="9">
        <v>48144.47</v>
      </c>
      <c r="AE9" s="9">
        <v>0</v>
      </c>
      <c r="AF9" s="1">
        <f>SUM(H9:AE9)</f>
        <v>544797.43999999994</v>
      </c>
    </row>
    <row r="10" spans="1:32">
      <c r="A10" s="1"/>
      <c r="B10" s="44" t="s">
        <v>17</v>
      </c>
      <c r="C10" s="45"/>
      <c r="D10" s="45"/>
      <c r="E10" s="45"/>
      <c r="F10" s="46"/>
      <c r="G10" s="14"/>
      <c r="H10" s="9">
        <v>48645.81</v>
      </c>
      <c r="I10" s="9">
        <v>30.99</v>
      </c>
      <c r="J10" s="9">
        <v>32390.27</v>
      </c>
      <c r="K10" s="9">
        <v>49.27</v>
      </c>
      <c r="L10" s="9">
        <v>51721.08</v>
      </c>
      <c r="M10" s="9">
        <v>72.56</v>
      </c>
      <c r="N10" s="9">
        <v>33010.6</v>
      </c>
      <c r="O10" s="9">
        <v>71.48</v>
      </c>
      <c r="P10" s="9">
        <v>53603.72</v>
      </c>
      <c r="Q10" s="9">
        <v>70.12</v>
      </c>
      <c r="R10" s="9">
        <v>45009.31</v>
      </c>
      <c r="S10" s="9">
        <v>114.96</v>
      </c>
      <c r="T10" s="9">
        <v>35945.49</v>
      </c>
      <c r="U10" s="9">
        <v>67.69</v>
      </c>
      <c r="V10" s="9">
        <v>45924.26</v>
      </c>
      <c r="W10" s="9">
        <v>111.11</v>
      </c>
      <c r="X10" s="9">
        <v>46038.92</v>
      </c>
      <c r="Y10" s="9">
        <v>0</v>
      </c>
      <c r="Z10" s="9">
        <f>4768.63+48476.75</f>
        <v>53245.38</v>
      </c>
      <c r="AA10" s="9">
        <v>0</v>
      </c>
      <c r="AB10" s="9">
        <v>53397.31</v>
      </c>
      <c r="AC10" s="9">
        <v>52.3</v>
      </c>
      <c r="AD10" s="9">
        <v>48023</v>
      </c>
      <c r="AE10" s="9">
        <v>30.37</v>
      </c>
      <c r="AF10" s="1">
        <f>SUM(H10:AE10)</f>
        <v>547625.99999999988</v>
      </c>
    </row>
    <row r="11" spans="1:32">
      <c r="A11" s="1"/>
      <c r="B11" s="44" t="s">
        <v>18</v>
      </c>
      <c r="C11" s="45"/>
      <c r="D11" s="45"/>
      <c r="E11" s="45"/>
      <c r="F11" s="46"/>
      <c r="G11" s="14"/>
      <c r="H11" s="9">
        <f>H8+H9-H10</f>
        <v>96934.09</v>
      </c>
      <c r="I11" s="9">
        <f t="shared" ref="I11:AE11" si="1">I8+I9-I10</f>
        <v>2111.4500000000003</v>
      </c>
      <c r="J11" s="9">
        <f t="shared" si="1"/>
        <v>107993.7</v>
      </c>
      <c r="K11" s="9">
        <f t="shared" si="1"/>
        <v>2062.1800000000003</v>
      </c>
      <c r="L11" s="9">
        <f t="shared" si="1"/>
        <v>99722.499999999985</v>
      </c>
      <c r="M11" s="9">
        <f t="shared" si="1"/>
        <v>1989.6200000000003</v>
      </c>
      <c r="N11" s="9">
        <f t="shared" si="1"/>
        <v>110161.77999999997</v>
      </c>
      <c r="O11" s="9">
        <f t="shared" si="1"/>
        <v>1918.1400000000003</v>
      </c>
      <c r="P11" s="9">
        <f t="shared" si="1"/>
        <v>100007.93999999997</v>
      </c>
      <c r="Q11" s="9">
        <f t="shared" si="1"/>
        <v>1848.0200000000004</v>
      </c>
      <c r="R11" s="9">
        <f t="shared" si="1"/>
        <v>98448.50999999998</v>
      </c>
      <c r="S11" s="9">
        <f t="shared" si="1"/>
        <v>1733.0600000000004</v>
      </c>
      <c r="T11" s="9">
        <f t="shared" si="1"/>
        <v>105878.84</v>
      </c>
      <c r="U11" s="9">
        <f t="shared" si="1"/>
        <v>1665.3700000000003</v>
      </c>
      <c r="V11" s="9">
        <f t="shared" si="1"/>
        <v>103330.4</v>
      </c>
      <c r="W11" s="9">
        <f t="shared" si="1"/>
        <v>1554.2600000000004</v>
      </c>
      <c r="X11" s="9">
        <f t="shared" si="1"/>
        <v>110204.56999999999</v>
      </c>
      <c r="Y11" s="9">
        <f t="shared" si="1"/>
        <v>1554.2600000000004</v>
      </c>
      <c r="Z11" s="9">
        <f t="shared" si="1"/>
        <v>105103.65999999997</v>
      </c>
      <c r="AA11" s="9">
        <f t="shared" si="1"/>
        <v>1554.2600000000004</v>
      </c>
      <c r="AB11" s="9">
        <f t="shared" si="1"/>
        <v>99850.839999999967</v>
      </c>
      <c r="AC11" s="9">
        <f t="shared" si="1"/>
        <v>1501.9600000000005</v>
      </c>
      <c r="AD11" s="9">
        <f t="shared" si="1"/>
        <v>99972.309999999969</v>
      </c>
      <c r="AE11" s="9">
        <f t="shared" si="1"/>
        <v>1471.5900000000006</v>
      </c>
      <c r="AF11" s="1">
        <f>SUM(H11:AD11)</f>
        <v>1257101.7199999997</v>
      </c>
    </row>
    <row r="12" spans="1:32">
      <c r="A12" s="1"/>
      <c r="B12" s="44"/>
      <c r="C12" s="45"/>
      <c r="D12" s="45"/>
      <c r="E12" s="45"/>
      <c r="F12" s="46"/>
      <c r="G12" s="13"/>
      <c r="H12" s="28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29"/>
      <c r="AF12" s="1"/>
    </row>
    <row r="13" spans="1:32">
      <c r="A13" s="1"/>
      <c r="B13" s="47" t="s">
        <v>19</v>
      </c>
      <c r="C13" s="48"/>
      <c r="D13" s="48"/>
      <c r="E13" s="48"/>
      <c r="F13" s="49"/>
      <c r="G13" s="15"/>
      <c r="H13" s="28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29"/>
      <c r="AF13" s="1"/>
    </row>
    <row r="14" spans="1:32">
      <c r="A14" s="1">
        <v>2</v>
      </c>
      <c r="B14" s="50" t="s">
        <v>28</v>
      </c>
      <c r="C14" s="51"/>
      <c r="D14" s="51"/>
      <c r="E14" s="51"/>
      <c r="F14" s="52"/>
      <c r="G14" s="17"/>
      <c r="H14" s="28">
        <f>SUM(H15:I35)</f>
        <v>955</v>
      </c>
      <c r="I14" s="29"/>
      <c r="J14" s="28">
        <f t="shared" ref="J14" si="2">SUM(J15:K35)</f>
        <v>229547.97999999998</v>
      </c>
      <c r="K14" s="29"/>
      <c r="L14" s="28">
        <f t="shared" ref="L14" si="3">SUM(L15:M35)</f>
        <v>1712.7399999999998</v>
      </c>
      <c r="M14" s="29"/>
      <c r="N14" s="28">
        <f t="shared" ref="N14" si="4">SUM(N15:O35)</f>
        <v>0</v>
      </c>
      <c r="O14" s="29"/>
      <c r="P14" s="28">
        <f t="shared" ref="P14" si="5">SUM(P15:Q35)</f>
        <v>574.20000000000005</v>
      </c>
      <c r="Q14" s="29"/>
      <c r="R14" s="28">
        <f t="shared" ref="R14" si="6">SUM(R15:S35)</f>
        <v>5817.4400000000005</v>
      </c>
      <c r="S14" s="29"/>
      <c r="T14" s="28">
        <f t="shared" ref="T14" si="7">SUM(T15:U35)</f>
        <v>0</v>
      </c>
      <c r="U14" s="29"/>
      <c r="V14" s="28">
        <f t="shared" ref="V14" si="8">SUM(V15:W35)</f>
        <v>1212.6300000000001</v>
      </c>
      <c r="W14" s="29"/>
      <c r="X14" s="28">
        <f t="shared" ref="X14" si="9">SUM(X15:Y35)</f>
        <v>4669.87</v>
      </c>
      <c r="Y14" s="29"/>
      <c r="Z14" s="28">
        <f t="shared" ref="Z14" si="10">SUM(Z15:AA35)</f>
        <v>334.6</v>
      </c>
      <c r="AA14" s="29"/>
      <c r="AB14" s="28">
        <f t="shared" ref="AB14" si="11">SUM(AB15:AC35)</f>
        <v>2261.29</v>
      </c>
      <c r="AC14" s="29"/>
      <c r="AD14" s="28">
        <f t="shared" ref="AD14" si="12">SUM(AD15:AE35)</f>
        <v>2824.21</v>
      </c>
      <c r="AE14" s="29"/>
      <c r="AF14" s="1">
        <f>SUM(H14:AD14)</f>
        <v>249909.96</v>
      </c>
    </row>
    <row r="15" spans="1:32" ht="30" customHeight="1">
      <c r="A15" s="1"/>
      <c r="B15" s="53" t="s">
        <v>40</v>
      </c>
      <c r="C15" s="54"/>
      <c r="D15" s="54"/>
      <c r="E15" s="54"/>
      <c r="F15" s="55"/>
      <c r="G15" s="18"/>
      <c r="H15" s="28">
        <v>955</v>
      </c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  <c r="Z15" s="28"/>
      <c r="AA15" s="29"/>
      <c r="AB15" s="28"/>
      <c r="AC15" s="29"/>
      <c r="AD15" s="28"/>
      <c r="AE15" s="29"/>
      <c r="AF15" s="1"/>
    </row>
    <row r="16" spans="1:32" ht="29.25" customHeight="1">
      <c r="A16" s="1"/>
      <c r="B16" s="53" t="s">
        <v>41</v>
      </c>
      <c r="C16" s="54"/>
      <c r="D16" s="54"/>
      <c r="E16" s="54"/>
      <c r="F16" s="55"/>
      <c r="G16" s="18"/>
      <c r="H16" s="28"/>
      <c r="I16" s="29"/>
      <c r="J16" s="28">
        <v>70201.17</v>
      </c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  <c r="Z16" s="28"/>
      <c r="AA16" s="29"/>
      <c r="AB16" s="28"/>
      <c r="AC16" s="29"/>
      <c r="AD16" s="28"/>
      <c r="AE16" s="29"/>
      <c r="AF16" s="1"/>
    </row>
    <row r="17" spans="1:32" ht="29.25" customHeight="1">
      <c r="A17" s="1"/>
      <c r="B17" s="59" t="s">
        <v>42</v>
      </c>
      <c r="C17" s="60"/>
      <c r="D17" s="60"/>
      <c r="E17" s="60"/>
      <c r="F17" s="61"/>
      <c r="G17" s="21"/>
      <c r="H17" s="28"/>
      <c r="I17" s="30"/>
      <c r="J17" s="28">
        <v>155537.06</v>
      </c>
      <c r="K17" s="30"/>
      <c r="L17" s="28"/>
      <c r="M17" s="30"/>
      <c r="N17" s="28"/>
      <c r="O17" s="30"/>
      <c r="P17" s="28"/>
      <c r="Q17" s="30"/>
      <c r="R17" s="28"/>
      <c r="S17" s="30"/>
      <c r="T17" s="28"/>
      <c r="U17" s="30"/>
      <c r="V17" s="28"/>
      <c r="W17" s="30"/>
      <c r="X17" s="28"/>
      <c r="Y17" s="30"/>
      <c r="Z17" s="28"/>
      <c r="AA17" s="30"/>
      <c r="AB17" s="28"/>
      <c r="AC17" s="30"/>
      <c r="AD17" s="28"/>
      <c r="AE17" s="30"/>
      <c r="AF17" s="1"/>
    </row>
    <row r="18" spans="1:32" ht="29.25" customHeight="1">
      <c r="A18" s="1"/>
      <c r="B18" s="59" t="s">
        <v>43</v>
      </c>
      <c r="C18" s="60"/>
      <c r="D18" s="60"/>
      <c r="E18" s="60"/>
      <c r="F18" s="61"/>
      <c r="G18" s="22"/>
      <c r="H18" s="65"/>
      <c r="I18" s="65"/>
      <c r="J18" s="65">
        <v>3075.76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1"/>
    </row>
    <row r="19" spans="1:32" ht="45" customHeight="1">
      <c r="A19" s="1"/>
      <c r="B19" s="59" t="s">
        <v>44</v>
      </c>
      <c r="C19" s="60"/>
      <c r="D19" s="60"/>
      <c r="E19" s="60"/>
      <c r="F19" s="61"/>
      <c r="G19" s="21"/>
      <c r="H19" s="28"/>
      <c r="I19" s="29"/>
      <c r="J19" s="28">
        <v>733.99</v>
      </c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  <c r="Z19" s="28"/>
      <c r="AA19" s="29"/>
      <c r="AB19" s="28"/>
      <c r="AC19" s="29"/>
      <c r="AD19" s="28"/>
      <c r="AE19" s="29"/>
      <c r="AF19" s="1"/>
    </row>
    <row r="20" spans="1:32" ht="30.75" customHeight="1">
      <c r="A20" s="1"/>
      <c r="B20" s="59" t="s">
        <v>45</v>
      </c>
      <c r="C20" s="60"/>
      <c r="D20" s="60"/>
      <c r="E20" s="60"/>
      <c r="F20" s="61"/>
      <c r="G20" s="21"/>
      <c r="H20" s="28"/>
      <c r="I20" s="29"/>
      <c r="J20" s="28"/>
      <c r="K20" s="29"/>
      <c r="L20" s="28">
        <v>1024.3399999999999</v>
      </c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  <c r="Z20" s="28"/>
      <c r="AA20" s="29"/>
      <c r="AB20" s="28"/>
      <c r="AC20" s="29"/>
      <c r="AD20" s="28"/>
      <c r="AE20" s="29"/>
      <c r="AF20" s="1"/>
    </row>
    <row r="21" spans="1:32" ht="32.25" customHeight="1">
      <c r="A21" s="1"/>
      <c r="B21" s="59" t="s">
        <v>46</v>
      </c>
      <c r="C21" s="60"/>
      <c r="D21" s="60"/>
      <c r="E21" s="60"/>
      <c r="F21" s="61"/>
      <c r="G21" s="21"/>
      <c r="H21" s="28"/>
      <c r="I21" s="29"/>
      <c r="J21" s="28"/>
      <c r="K21" s="29"/>
      <c r="L21" s="28">
        <v>688.4</v>
      </c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  <c r="Z21" s="28"/>
      <c r="AA21" s="29"/>
      <c r="AB21" s="28"/>
      <c r="AC21" s="29"/>
      <c r="AD21" s="28"/>
      <c r="AE21" s="29"/>
      <c r="AF21" s="1"/>
    </row>
    <row r="22" spans="1:32" ht="21" customHeight="1">
      <c r="A22" s="1"/>
      <c r="B22" s="59" t="s">
        <v>47</v>
      </c>
      <c r="C22" s="60"/>
      <c r="D22" s="60"/>
      <c r="E22" s="60"/>
      <c r="F22" s="61"/>
      <c r="G22" s="21"/>
      <c r="H22" s="28"/>
      <c r="I22" s="29"/>
      <c r="J22" s="28"/>
      <c r="K22" s="29"/>
      <c r="L22" s="28"/>
      <c r="M22" s="29"/>
      <c r="N22" s="28"/>
      <c r="O22" s="29"/>
      <c r="P22" s="28">
        <v>574.20000000000005</v>
      </c>
      <c r="Q22" s="29"/>
      <c r="R22" s="28"/>
      <c r="S22" s="29"/>
      <c r="T22" s="28"/>
      <c r="U22" s="29"/>
      <c r="V22" s="28"/>
      <c r="W22" s="29"/>
      <c r="X22" s="28"/>
      <c r="Y22" s="29"/>
      <c r="Z22" s="28"/>
      <c r="AA22" s="29"/>
      <c r="AB22" s="28"/>
      <c r="AC22" s="29"/>
      <c r="AD22" s="28"/>
      <c r="AE22" s="29"/>
      <c r="AF22" s="1"/>
    </row>
    <row r="23" spans="1:32" ht="45" customHeight="1">
      <c r="A23" s="1"/>
      <c r="B23" s="59" t="s">
        <v>48</v>
      </c>
      <c r="C23" s="60"/>
      <c r="D23" s="60"/>
      <c r="E23" s="60"/>
      <c r="F23" s="61"/>
      <c r="G23" s="21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>
        <v>1689.87</v>
      </c>
      <c r="S23" s="29"/>
      <c r="T23" s="28"/>
      <c r="U23" s="29"/>
      <c r="V23" s="28"/>
      <c r="W23" s="29"/>
      <c r="X23" s="28"/>
      <c r="Y23" s="29"/>
      <c r="Z23" s="28"/>
      <c r="AA23" s="29"/>
      <c r="AB23" s="28"/>
      <c r="AC23" s="29"/>
      <c r="AD23" s="28"/>
      <c r="AE23" s="29"/>
      <c r="AF23" s="1"/>
    </row>
    <row r="24" spans="1:32" ht="20.25" customHeight="1">
      <c r="A24" s="1"/>
      <c r="B24" s="59" t="s">
        <v>49</v>
      </c>
      <c r="C24" s="60"/>
      <c r="D24" s="60"/>
      <c r="E24" s="60"/>
      <c r="F24" s="61"/>
      <c r="G24" s="21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>
        <v>508.34</v>
      </c>
      <c r="S24" s="29"/>
      <c r="T24" s="28"/>
      <c r="U24" s="29"/>
      <c r="V24" s="28"/>
      <c r="W24" s="29"/>
      <c r="X24" s="28"/>
      <c r="Y24" s="29"/>
      <c r="Z24" s="28"/>
      <c r="AA24" s="29"/>
      <c r="AB24" s="28"/>
      <c r="AC24" s="29"/>
      <c r="AD24" s="28"/>
      <c r="AE24" s="29"/>
      <c r="AF24" s="1"/>
    </row>
    <row r="25" spans="1:32" ht="31.5" customHeight="1">
      <c r="A25" s="1"/>
      <c r="B25" s="59" t="s">
        <v>50</v>
      </c>
      <c r="C25" s="60"/>
      <c r="D25" s="60"/>
      <c r="E25" s="60"/>
      <c r="F25" s="61"/>
      <c r="G25" s="21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>
        <v>1228.1199999999999</v>
      </c>
      <c r="S25" s="29"/>
      <c r="T25" s="28"/>
      <c r="U25" s="29"/>
      <c r="V25" s="28"/>
      <c r="W25" s="29"/>
      <c r="X25" s="28"/>
      <c r="Y25" s="29"/>
      <c r="Z25" s="28"/>
      <c r="AA25" s="29"/>
      <c r="AB25" s="28"/>
      <c r="AC25" s="29"/>
      <c r="AD25" s="28"/>
      <c r="AE25" s="29"/>
      <c r="AF25" s="1"/>
    </row>
    <row r="26" spans="1:32" ht="33.75" customHeight="1">
      <c r="A26" s="1"/>
      <c r="B26" s="59" t="s">
        <v>51</v>
      </c>
      <c r="C26" s="60"/>
      <c r="D26" s="60"/>
      <c r="E26" s="60"/>
      <c r="F26" s="61"/>
      <c r="G26" s="21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>
        <v>2391.11</v>
      </c>
      <c r="S26" s="29"/>
      <c r="T26" s="28"/>
      <c r="U26" s="29"/>
      <c r="V26" s="28"/>
      <c r="W26" s="29"/>
      <c r="X26" s="28"/>
      <c r="Y26" s="29"/>
      <c r="Z26" s="28"/>
      <c r="AA26" s="29"/>
      <c r="AB26" s="28"/>
      <c r="AC26" s="29"/>
      <c r="AD26" s="28"/>
      <c r="AE26" s="29"/>
      <c r="AF26" s="1"/>
    </row>
    <row r="27" spans="1:32" ht="24" customHeight="1">
      <c r="A27" s="1"/>
      <c r="B27" s="59" t="s">
        <v>52</v>
      </c>
      <c r="C27" s="60"/>
      <c r="D27" s="60"/>
      <c r="E27" s="60"/>
      <c r="F27" s="61"/>
      <c r="G27" s="21"/>
      <c r="H27" s="28"/>
      <c r="I27" s="29"/>
      <c r="J27" s="28"/>
      <c r="K27" s="29"/>
      <c r="L27" s="28"/>
      <c r="M27" s="29"/>
      <c r="N27" s="28"/>
      <c r="O27" s="29"/>
      <c r="P27" s="28"/>
      <c r="Q27" s="29"/>
      <c r="R27" s="28"/>
      <c r="S27" s="29"/>
      <c r="T27" s="28"/>
      <c r="U27" s="29"/>
      <c r="V27" s="28">
        <v>573.01</v>
      </c>
      <c r="W27" s="29"/>
      <c r="X27" s="28"/>
      <c r="Y27" s="29"/>
      <c r="Z27" s="28"/>
      <c r="AA27" s="29"/>
      <c r="AB27" s="28"/>
      <c r="AC27" s="29"/>
      <c r="AD27" s="28"/>
      <c r="AE27" s="29"/>
      <c r="AF27" s="1"/>
    </row>
    <row r="28" spans="1:32" ht="31.5" customHeight="1">
      <c r="A28" s="1"/>
      <c r="B28" s="59" t="s">
        <v>53</v>
      </c>
      <c r="C28" s="60"/>
      <c r="D28" s="60"/>
      <c r="E28" s="60"/>
      <c r="F28" s="61"/>
      <c r="G28" s="21"/>
      <c r="H28" s="28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28">
        <v>639.62</v>
      </c>
      <c r="W28" s="29"/>
      <c r="X28" s="28"/>
      <c r="Y28" s="29"/>
      <c r="Z28" s="28"/>
      <c r="AA28" s="29"/>
      <c r="AB28" s="28"/>
      <c r="AC28" s="29"/>
      <c r="AD28" s="28"/>
      <c r="AE28" s="29"/>
      <c r="AF28" s="1"/>
    </row>
    <row r="29" spans="1:32" ht="47.25" customHeight="1">
      <c r="A29" s="1"/>
      <c r="B29" s="59" t="s">
        <v>55</v>
      </c>
      <c r="C29" s="60"/>
      <c r="D29" s="60"/>
      <c r="E29" s="60"/>
      <c r="F29" s="61"/>
      <c r="G29" s="21"/>
      <c r="H29" s="28"/>
      <c r="I29" s="29"/>
      <c r="J29" s="28"/>
      <c r="K29" s="29"/>
      <c r="L29" s="28"/>
      <c r="M29" s="29"/>
      <c r="N29" s="28"/>
      <c r="O29" s="29"/>
      <c r="P29" s="28"/>
      <c r="Q29" s="29"/>
      <c r="R29" s="28"/>
      <c r="S29" s="29"/>
      <c r="T29" s="28"/>
      <c r="U29" s="29"/>
      <c r="V29" s="28"/>
      <c r="W29" s="29"/>
      <c r="X29" s="28">
        <v>4350</v>
      </c>
      <c r="Y29" s="29"/>
      <c r="Z29" s="28"/>
      <c r="AA29" s="29"/>
      <c r="AB29" s="28"/>
      <c r="AC29" s="29"/>
      <c r="AD29" s="28"/>
      <c r="AE29" s="29"/>
      <c r="AF29" s="1"/>
    </row>
    <row r="30" spans="1:32" ht="42" customHeight="1">
      <c r="A30" s="1"/>
      <c r="B30" s="59" t="s">
        <v>56</v>
      </c>
      <c r="C30" s="60"/>
      <c r="D30" s="60"/>
      <c r="E30" s="60"/>
      <c r="F30" s="61"/>
      <c r="G30" s="21"/>
      <c r="H30" s="28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28"/>
      <c r="W30" s="29"/>
      <c r="X30" s="28">
        <v>319.87</v>
      </c>
      <c r="Y30" s="29"/>
      <c r="Z30" s="28"/>
      <c r="AA30" s="29"/>
      <c r="AB30" s="28"/>
      <c r="AC30" s="29"/>
      <c r="AD30" s="28"/>
      <c r="AE30" s="29"/>
      <c r="AF30" s="1"/>
    </row>
    <row r="31" spans="1:32" ht="42" customHeight="1">
      <c r="A31" s="1"/>
      <c r="B31" s="59" t="s">
        <v>63</v>
      </c>
      <c r="C31" s="60"/>
      <c r="D31" s="60"/>
      <c r="E31" s="60"/>
      <c r="F31" s="60"/>
      <c r="G31" s="61"/>
      <c r="H31" s="28"/>
      <c r="I31" s="29"/>
      <c r="J31" s="28"/>
      <c r="K31" s="29"/>
      <c r="L31" s="28"/>
      <c r="M31" s="29"/>
      <c r="N31" s="28"/>
      <c r="O31" s="29"/>
      <c r="P31" s="28"/>
      <c r="Q31" s="29"/>
      <c r="R31" s="28"/>
      <c r="S31" s="29"/>
      <c r="T31" s="28"/>
      <c r="U31" s="29"/>
      <c r="V31" s="28"/>
      <c r="W31" s="29"/>
      <c r="X31" s="28"/>
      <c r="Y31" s="29"/>
      <c r="Z31" s="28">
        <v>334.6</v>
      </c>
      <c r="AA31" s="29"/>
      <c r="AB31" s="28"/>
      <c r="AC31" s="29"/>
      <c r="AD31" s="28"/>
      <c r="AE31" s="29"/>
      <c r="AF31" s="1"/>
    </row>
    <row r="32" spans="1:32" ht="22.5" customHeight="1">
      <c r="A32" s="1"/>
      <c r="B32" s="59" t="s">
        <v>61</v>
      </c>
      <c r="C32" s="60"/>
      <c r="D32" s="60"/>
      <c r="E32" s="60"/>
      <c r="F32" s="60"/>
      <c r="G32" s="61"/>
      <c r="H32" s="28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28"/>
      <c r="W32" s="29"/>
      <c r="X32" s="28"/>
      <c r="Y32" s="29"/>
      <c r="Z32" s="28"/>
      <c r="AA32" s="29"/>
      <c r="AB32" s="28">
        <v>1249.4100000000001</v>
      </c>
      <c r="AC32" s="29"/>
      <c r="AD32" s="28"/>
      <c r="AE32" s="29"/>
      <c r="AF32" s="1"/>
    </row>
    <row r="33" spans="1:32" ht="21.75" customHeight="1">
      <c r="A33" s="1"/>
      <c r="B33" s="59" t="s">
        <v>62</v>
      </c>
      <c r="C33" s="60"/>
      <c r="D33" s="60"/>
      <c r="E33" s="60"/>
      <c r="F33" s="60"/>
      <c r="G33" s="61"/>
      <c r="H33" s="28"/>
      <c r="I33" s="29"/>
      <c r="J33" s="28"/>
      <c r="K33" s="29"/>
      <c r="L33" s="28"/>
      <c r="M33" s="29"/>
      <c r="N33" s="28"/>
      <c r="O33" s="29"/>
      <c r="P33" s="28"/>
      <c r="Q33" s="29"/>
      <c r="R33" s="28"/>
      <c r="S33" s="29"/>
      <c r="T33" s="28"/>
      <c r="U33" s="29"/>
      <c r="V33" s="28"/>
      <c r="W33" s="29"/>
      <c r="X33" s="28"/>
      <c r="Y33" s="29"/>
      <c r="Z33" s="28"/>
      <c r="AA33" s="29"/>
      <c r="AB33" s="28">
        <v>1011.88</v>
      </c>
      <c r="AC33" s="29"/>
      <c r="AD33" s="28"/>
      <c r="AE33" s="29"/>
      <c r="AF33" s="1"/>
    </row>
    <row r="34" spans="1:32" ht="42" customHeight="1">
      <c r="A34" s="1"/>
      <c r="B34" s="59" t="s">
        <v>64</v>
      </c>
      <c r="C34" s="60"/>
      <c r="D34" s="60"/>
      <c r="E34" s="60"/>
      <c r="F34" s="60"/>
      <c r="G34" s="61"/>
      <c r="H34" s="28"/>
      <c r="I34" s="29"/>
      <c r="J34" s="28"/>
      <c r="K34" s="29"/>
      <c r="L34" s="28"/>
      <c r="M34" s="29"/>
      <c r="N34" s="28"/>
      <c r="O34" s="29"/>
      <c r="P34" s="28"/>
      <c r="Q34" s="29"/>
      <c r="R34" s="28"/>
      <c r="S34" s="29"/>
      <c r="T34" s="28"/>
      <c r="U34" s="29"/>
      <c r="V34" s="28"/>
      <c r="W34" s="29"/>
      <c r="X34" s="28"/>
      <c r="Y34" s="29"/>
      <c r="Z34" s="28"/>
      <c r="AA34" s="29"/>
      <c r="AB34" s="28"/>
      <c r="AC34" s="29"/>
      <c r="AD34" s="28">
        <v>2824.21</v>
      </c>
      <c r="AE34" s="29"/>
      <c r="AF34" s="1"/>
    </row>
    <row r="35" spans="1:32" ht="29.25" customHeight="1">
      <c r="A35" s="1"/>
      <c r="B35" s="62"/>
      <c r="C35" s="63"/>
      <c r="D35" s="63"/>
      <c r="E35" s="63"/>
      <c r="F35" s="64"/>
      <c r="G35" s="20"/>
      <c r="H35" s="28"/>
      <c r="I35" s="29"/>
      <c r="J35" s="28"/>
      <c r="K35" s="29"/>
      <c r="L35" s="28"/>
      <c r="M35" s="29"/>
      <c r="N35" s="28"/>
      <c r="O35" s="29"/>
      <c r="P35" s="28"/>
      <c r="Q35" s="29"/>
      <c r="R35" s="28"/>
      <c r="S35" s="29"/>
      <c r="T35" s="28"/>
      <c r="U35" s="29"/>
      <c r="V35" s="28"/>
      <c r="W35" s="29"/>
      <c r="X35" s="28"/>
      <c r="Y35" s="29"/>
      <c r="Z35" s="28"/>
      <c r="AA35" s="29"/>
      <c r="AB35" s="28"/>
      <c r="AC35" s="29"/>
      <c r="AD35" s="28"/>
      <c r="AE35" s="29"/>
      <c r="AF35" s="1"/>
    </row>
    <row r="36" spans="1:32">
      <c r="A36" s="1"/>
      <c r="B36" s="40"/>
      <c r="C36" s="41"/>
      <c r="D36" s="41"/>
      <c r="E36" s="41"/>
      <c r="F36" s="42"/>
      <c r="G36" s="10"/>
      <c r="H36" s="28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29"/>
      <c r="AF36" s="1"/>
    </row>
    <row r="37" spans="1:32">
      <c r="A37" s="1">
        <v>3</v>
      </c>
      <c r="B37" s="50" t="s">
        <v>27</v>
      </c>
      <c r="C37" s="51"/>
      <c r="D37" s="51"/>
      <c r="E37" s="51"/>
      <c r="F37" s="52"/>
      <c r="G37" s="17"/>
      <c r="H37" s="28">
        <f>SUM(H38:I47)</f>
        <v>27068.462500000001</v>
      </c>
      <c r="I37" s="29"/>
      <c r="J37" s="28">
        <f t="shared" ref="J37" si="13">SUM(J38:K47)</f>
        <v>27068.462500000001</v>
      </c>
      <c r="K37" s="29"/>
      <c r="L37" s="28">
        <f t="shared" ref="L37" si="14">SUM(L38:M47)</f>
        <v>27068.462500000001</v>
      </c>
      <c r="M37" s="29"/>
      <c r="N37" s="28">
        <f t="shared" ref="N37" si="15">SUM(N38:O47)</f>
        <v>27068.462500000001</v>
      </c>
      <c r="O37" s="29"/>
      <c r="P37" s="28">
        <f t="shared" ref="P37" si="16">SUM(P38:Q47)</f>
        <v>27068.462500000001</v>
      </c>
      <c r="Q37" s="29"/>
      <c r="R37" s="28">
        <f t="shared" ref="R37" si="17">SUM(R38:S47)</f>
        <v>27068.462500000001</v>
      </c>
      <c r="S37" s="29"/>
      <c r="T37" s="28">
        <f t="shared" ref="T37" si="18">SUM(T38:U47)</f>
        <v>27022.324500000002</v>
      </c>
      <c r="U37" s="29"/>
      <c r="V37" s="28">
        <f t="shared" ref="V37" si="19">SUM(V38:W47)</f>
        <v>27022.324500000002</v>
      </c>
      <c r="W37" s="29"/>
      <c r="X37" s="28">
        <f t="shared" ref="X37" si="20">SUM(X38:Y47)</f>
        <v>32450.624499999998</v>
      </c>
      <c r="Y37" s="29"/>
      <c r="Z37" s="28">
        <f t="shared" ref="Z37" si="21">SUM(Z38:AA47)</f>
        <v>32450.624499999998</v>
      </c>
      <c r="AA37" s="29"/>
      <c r="AB37" s="28">
        <f t="shared" ref="AB37" si="22">SUM(AB38:AC47)</f>
        <v>32450.624499999998</v>
      </c>
      <c r="AC37" s="29"/>
      <c r="AD37" s="28">
        <f t="shared" ref="AD37" si="23">SUM(AD38:AE47)</f>
        <v>32450.624499999998</v>
      </c>
      <c r="AE37" s="29"/>
      <c r="AF37" s="1">
        <f t="shared" ref="AF37:AF49" si="24">SUM(H37:AD37)</f>
        <v>346257.92199999996</v>
      </c>
    </row>
    <row r="38" spans="1:32">
      <c r="A38" s="1"/>
      <c r="B38" s="43" t="s">
        <v>20</v>
      </c>
      <c r="C38" s="43"/>
      <c r="D38" s="43"/>
      <c r="E38" s="43"/>
      <c r="F38" s="3">
        <v>1.56</v>
      </c>
      <c r="G38" s="12">
        <v>1.81</v>
      </c>
      <c r="H38" s="28">
        <f>F38*2730.6-(63.7*1.56*0.5)</f>
        <v>4210.05</v>
      </c>
      <c r="I38" s="29"/>
      <c r="J38" s="28">
        <f>F38*2730.6-(63.7*1.56*0.5)</f>
        <v>4210.05</v>
      </c>
      <c r="K38" s="29"/>
      <c r="L38" s="28">
        <f>F38*2730.6-(63.7*1.56*0.5)</f>
        <v>4210.05</v>
      </c>
      <c r="M38" s="29"/>
      <c r="N38" s="28">
        <f>F38*2730.6-(63.7*1.56*0.5)</f>
        <v>4210.05</v>
      </c>
      <c r="O38" s="29"/>
      <c r="P38" s="28">
        <f>F38*2730.6-(63.7*1.56*0.5)</f>
        <v>4210.05</v>
      </c>
      <c r="Q38" s="29"/>
      <c r="R38" s="28">
        <f>F38*2730.6-(63.7*1.56*0.5)</f>
        <v>4210.05</v>
      </c>
      <c r="S38" s="29"/>
      <c r="T38" s="28">
        <f>F38*Q4-(63.7*1.56*0.5)</f>
        <v>4202.8740000000007</v>
      </c>
      <c r="U38" s="29"/>
      <c r="V38" s="28">
        <f>F38*Q4-(63.7*1.56*0.5)</f>
        <v>4202.8740000000007</v>
      </c>
      <c r="W38" s="29"/>
      <c r="X38" s="28">
        <f>G38*Q4-(63.7*G38*0.5)</f>
        <v>4876.4115000000002</v>
      </c>
      <c r="Y38" s="29"/>
      <c r="Z38" s="28">
        <f>G38*Q4-(63.7*G38*0.5)</f>
        <v>4876.4115000000002</v>
      </c>
      <c r="AA38" s="29"/>
      <c r="AB38" s="28">
        <f>G38*Q4-(63.7*G38*0.5)</f>
        <v>4876.4115000000002</v>
      </c>
      <c r="AC38" s="29"/>
      <c r="AD38" s="28">
        <f>G38*Q4-(63.7*G38*0.5)</f>
        <v>4876.4115000000002</v>
      </c>
      <c r="AE38" s="29"/>
      <c r="AF38" s="1">
        <f t="shared" si="24"/>
        <v>53171.69400000001</v>
      </c>
    </row>
    <row r="39" spans="1:32" ht="30.75" customHeight="1">
      <c r="A39" s="1"/>
      <c r="B39" s="40" t="s">
        <v>36</v>
      </c>
      <c r="C39" s="41"/>
      <c r="D39" s="41"/>
      <c r="E39" s="42"/>
      <c r="F39" s="4">
        <v>1.84</v>
      </c>
      <c r="G39" s="10">
        <v>2.13</v>
      </c>
      <c r="H39" s="28">
        <f>F39*2730.6-(63.7*1.84*0.5)</f>
        <v>4965.7</v>
      </c>
      <c r="I39" s="29"/>
      <c r="J39" s="28">
        <f>F39*2730.6-(63.7*1.84*0.5)</f>
        <v>4965.7</v>
      </c>
      <c r="K39" s="29"/>
      <c r="L39" s="28">
        <f>F39*2730.6-(63.7*1.84*0.5)</f>
        <v>4965.7</v>
      </c>
      <c r="M39" s="29"/>
      <c r="N39" s="28">
        <f>F39*2730.6-(63.7*1.84*0.5)</f>
        <v>4965.7</v>
      </c>
      <c r="O39" s="29"/>
      <c r="P39" s="28">
        <f>F39*2730.6-(63.7*1.84*0.5)</f>
        <v>4965.7</v>
      </c>
      <c r="Q39" s="29"/>
      <c r="R39" s="28">
        <f>F39*2730.6-(63.7*1.84*0.5)</f>
        <v>4965.7</v>
      </c>
      <c r="S39" s="29"/>
      <c r="T39" s="28">
        <f>F39*Q4-(63.7*1.84*0.5)</f>
        <v>4957.2359999999999</v>
      </c>
      <c r="U39" s="29"/>
      <c r="V39" s="28">
        <f>F39*Q4-(63.7*1.84*0.5)</f>
        <v>4957.2359999999999</v>
      </c>
      <c r="W39" s="29"/>
      <c r="X39" s="28">
        <f>G39*Q4-(63.7*G39*0.5)</f>
        <v>5738.5394999999999</v>
      </c>
      <c r="Y39" s="29"/>
      <c r="Z39" s="28">
        <f>G39*Q4-(63.7*G39*0.5)</f>
        <v>5738.5394999999999</v>
      </c>
      <c r="AA39" s="29"/>
      <c r="AB39" s="28">
        <f>G39*Q4-(63.7*G39*0.5)</f>
        <v>5738.5394999999999</v>
      </c>
      <c r="AC39" s="29"/>
      <c r="AD39" s="28">
        <f>G39*Q4-(63.7*G39*0.5)</f>
        <v>5738.5394999999999</v>
      </c>
      <c r="AE39" s="29"/>
      <c r="AF39" s="1">
        <f t="shared" si="24"/>
        <v>62662.829999999994</v>
      </c>
    </row>
    <row r="40" spans="1:32" ht="27" customHeight="1">
      <c r="A40" s="1"/>
      <c r="B40" s="40" t="s">
        <v>21</v>
      </c>
      <c r="C40" s="41"/>
      <c r="D40" s="41"/>
      <c r="E40" s="42"/>
      <c r="F40" s="3">
        <v>3.94</v>
      </c>
      <c r="G40" s="12">
        <v>4.57</v>
      </c>
      <c r="H40" s="28">
        <f>F40*2730.6-(63.7*3.94*0.5)</f>
        <v>10633.075000000001</v>
      </c>
      <c r="I40" s="29"/>
      <c r="J40" s="28">
        <f>F40*2730.6-(63.7*3.94*0.5)</f>
        <v>10633.075000000001</v>
      </c>
      <c r="K40" s="29"/>
      <c r="L40" s="28">
        <f>F40*2730.6-(63.7*3.94*0.5)</f>
        <v>10633.075000000001</v>
      </c>
      <c r="M40" s="29"/>
      <c r="N40" s="28">
        <f>F40*2730.6-(63.7*3.94*0.5)</f>
        <v>10633.075000000001</v>
      </c>
      <c r="O40" s="29"/>
      <c r="P40" s="28">
        <f>F40*2730.6-(63.7*3.94*0.5)</f>
        <v>10633.075000000001</v>
      </c>
      <c r="Q40" s="29"/>
      <c r="R40" s="28">
        <f>F40*2730.6-(63.7*3.94*0.5)</f>
        <v>10633.075000000001</v>
      </c>
      <c r="S40" s="29"/>
      <c r="T40" s="28">
        <f>F40*Q4-(63.7*3.94*0.5)</f>
        <v>10614.951000000001</v>
      </c>
      <c r="U40" s="29"/>
      <c r="V40" s="28">
        <f>F40*Q4-(63.7*3.94*0.5)</f>
        <v>10614.951000000001</v>
      </c>
      <c r="W40" s="29"/>
      <c r="X40" s="28">
        <f>G40*Q4-(63.7*G40*0.5)</f>
        <v>12312.265500000001</v>
      </c>
      <c r="Y40" s="29"/>
      <c r="Z40" s="28">
        <f>G40*Q4-(63.7*G40*0.5)</f>
        <v>12312.265500000001</v>
      </c>
      <c r="AA40" s="29"/>
      <c r="AB40" s="28">
        <f>G40*Q4-(63.7*G40*0.5)</f>
        <v>12312.265500000001</v>
      </c>
      <c r="AC40" s="29"/>
      <c r="AD40" s="28">
        <f>G40*Q4-(63.7*G40*0.5)</f>
        <v>12312.265500000001</v>
      </c>
      <c r="AE40" s="29"/>
      <c r="AF40" s="1">
        <f t="shared" si="24"/>
        <v>134277.41400000002</v>
      </c>
    </row>
    <row r="41" spans="1:32" ht="60" customHeight="1">
      <c r="A41" s="1"/>
      <c r="B41" s="40" t="s">
        <v>22</v>
      </c>
      <c r="C41" s="41"/>
      <c r="D41" s="41"/>
      <c r="E41" s="42"/>
      <c r="F41" s="4">
        <v>0.74</v>
      </c>
      <c r="G41" s="10">
        <v>0.86</v>
      </c>
      <c r="H41" s="28">
        <f>F41*2730.6-(63.7*0.74*0.5)</f>
        <v>1997.075</v>
      </c>
      <c r="I41" s="29"/>
      <c r="J41" s="28">
        <f>F41*2730.6-(63.7*0.74*0.5)</f>
        <v>1997.075</v>
      </c>
      <c r="K41" s="29"/>
      <c r="L41" s="28">
        <f>F41*2730.6-(63.7*0.74*0.5)</f>
        <v>1997.075</v>
      </c>
      <c r="M41" s="29"/>
      <c r="N41" s="28">
        <f>F41*2730.6-(63.7*0.74*0.5)</f>
        <v>1997.075</v>
      </c>
      <c r="O41" s="29"/>
      <c r="P41" s="28">
        <f>F41*2730.6-(63.7*0.74*0.5)</f>
        <v>1997.075</v>
      </c>
      <c r="Q41" s="29"/>
      <c r="R41" s="28">
        <f>F41*2730.6-(63.7*0.74*0.5)</f>
        <v>1997.075</v>
      </c>
      <c r="S41" s="29"/>
      <c r="T41" s="28">
        <f>F41*Q4-(63.7*0.74*0.5)</f>
        <v>1993.671</v>
      </c>
      <c r="U41" s="29"/>
      <c r="V41" s="28">
        <f>F41*Q4-(63.7*0.74*0.5)</f>
        <v>1993.671</v>
      </c>
      <c r="W41" s="29"/>
      <c r="X41" s="28">
        <f>G41*Q4-(63.7*G41*0.5)</f>
        <v>2316.9690000000001</v>
      </c>
      <c r="Y41" s="29"/>
      <c r="Z41" s="28">
        <f>G41*Q4-(63.7*G41*0.5)</f>
        <v>2316.9690000000001</v>
      </c>
      <c r="AA41" s="29"/>
      <c r="AB41" s="28">
        <f>G41*Q4-(63.7*G41*0.5)</f>
        <v>2316.9690000000001</v>
      </c>
      <c r="AC41" s="29"/>
      <c r="AD41" s="28">
        <f>G41*Q4-(63.7*G41*0.5)</f>
        <v>2316.9690000000001</v>
      </c>
      <c r="AE41" s="29"/>
      <c r="AF41" s="1">
        <f t="shared" si="24"/>
        <v>25237.668000000005</v>
      </c>
    </row>
    <row r="42" spans="1:32" ht="58.5" customHeight="1">
      <c r="A42" s="1"/>
      <c r="B42" s="40" t="s">
        <v>23</v>
      </c>
      <c r="C42" s="41"/>
      <c r="D42" s="41"/>
      <c r="E42" s="42"/>
      <c r="F42" s="4">
        <v>0.59</v>
      </c>
      <c r="G42" s="10">
        <v>0.68</v>
      </c>
      <c r="H42" s="28">
        <f>F42*2730.6-(63.7*0.59*0.5)</f>
        <v>1592.2624999999998</v>
      </c>
      <c r="I42" s="29"/>
      <c r="J42" s="28">
        <f>F42*2730.6-(63.7*0.59*0.5)</f>
        <v>1592.2624999999998</v>
      </c>
      <c r="K42" s="29"/>
      <c r="L42" s="28">
        <f>F42*2730.6-(63.7*0.59*0.5)</f>
        <v>1592.2624999999998</v>
      </c>
      <c r="M42" s="29"/>
      <c r="N42" s="28">
        <f>F42*2730.6-(63.7*0.59*0.5)</f>
        <v>1592.2624999999998</v>
      </c>
      <c r="O42" s="29"/>
      <c r="P42" s="28">
        <f>F42*2730.6-(63.7*0.59*0.5)</f>
        <v>1592.2624999999998</v>
      </c>
      <c r="Q42" s="29"/>
      <c r="R42" s="28">
        <f>F42*2730.6-(63.7*0.59*0.5)</f>
        <v>1592.2624999999998</v>
      </c>
      <c r="S42" s="29"/>
      <c r="T42" s="28">
        <f>F42*Q4-(63.7*0.59*0.5)</f>
        <v>1589.5484999999999</v>
      </c>
      <c r="U42" s="29"/>
      <c r="V42" s="28">
        <f>F42*Q4-(63.7*0.59*0.5)</f>
        <v>1589.5484999999999</v>
      </c>
      <c r="W42" s="29"/>
      <c r="X42" s="28">
        <f>G42*Q4-(63.7*G42*0.5)</f>
        <v>1832.0220000000002</v>
      </c>
      <c r="Y42" s="29"/>
      <c r="Z42" s="28">
        <f>G42*Q4-(63.7*G42*0.5)</f>
        <v>1832.0220000000002</v>
      </c>
      <c r="AA42" s="29"/>
      <c r="AB42" s="28">
        <f>G42*Q4-(63.7*G42*0.5)</f>
        <v>1832.0220000000002</v>
      </c>
      <c r="AC42" s="29"/>
      <c r="AD42" s="28">
        <f>G42*Q4-(63.7*G42*0.5)</f>
        <v>1832.0220000000002</v>
      </c>
      <c r="AE42" s="29"/>
      <c r="AF42" s="1">
        <f t="shared" si="24"/>
        <v>20060.760000000002</v>
      </c>
    </row>
    <row r="43" spans="1:32" ht="45.75" customHeight="1">
      <c r="A43" s="1"/>
      <c r="B43" s="40" t="s">
        <v>24</v>
      </c>
      <c r="C43" s="41"/>
      <c r="D43" s="41"/>
      <c r="E43" s="42"/>
      <c r="F43" s="4">
        <v>1.36</v>
      </c>
      <c r="G43" s="10">
        <v>1.58</v>
      </c>
      <c r="H43" s="28">
        <f>F43*2730.6-(63.7*1.36*0.5)</f>
        <v>3670.3</v>
      </c>
      <c r="I43" s="29"/>
      <c r="J43" s="28">
        <f>F43*2730.6-(63.7*1.36*0.5)</f>
        <v>3670.3</v>
      </c>
      <c r="K43" s="29"/>
      <c r="L43" s="28">
        <f>F43*2730.6-(63.7*1.36*0.5)</f>
        <v>3670.3</v>
      </c>
      <c r="M43" s="29"/>
      <c r="N43" s="28">
        <f>F43*2730.6-(63.7*1.36*0.5)</f>
        <v>3670.3</v>
      </c>
      <c r="O43" s="29"/>
      <c r="P43" s="28">
        <f>F43*2730.6-(63.7*1.36*0.5)</f>
        <v>3670.3</v>
      </c>
      <c r="Q43" s="29"/>
      <c r="R43" s="28">
        <f>F43*2730.6-(63.7*1.36*0.5)</f>
        <v>3670.3</v>
      </c>
      <c r="S43" s="29"/>
      <c r="T43" s="28">
        <f>F43*Q4-(63.7*1.36*0.5)</f>
        <v>3664.0440000000003</v>
      </c>
      <c r="U43" s="29"/>
      <c r="V43" s="28">
        <f>F43*Q4-(63.7*1.36*0.5)</f>
        <v>3664.0440000000003</v>
      </c>
      <c r="W43" s="29"/>
      <c r="X43" s="28">
        <f>G43*Q4-(63.7*G43*0.5)</f>
        <v>4256.7569999999996</v>
      </c>
      <c r="Y43" s="29"/>
      <c r="Z43" s="28">
        <f>G43*Q4-(63.7*G43*0.5)</f>
        <v>4256.7569999999996</v>
      </c>
      <c r="AA43" s="29"/>
      <c r="AB43" s="28">
        <f>G43*Q4-(63.7*G43*0.5)</f>
        <v>4256.7569999999996</v>
      </c>
      <c r="AC43" s="29"/>
      <c r="AD43" s="28">
        <f>G43*Q4-(63.7*G43*0.5)</f>
        <v>4256.7569999999996</v>
      </c>
      <c r="AE43" s="29"/>
      <c r="AF43" s="1">
        <f t="shared" si="24"/>
        <v>46376.915999999997</v>
      </c>
    </row>
    <row r="44" spans="1:32" ht="21" customHeight="1">
      <c r="A44" s="1"/>
      <c r="B44" s="59" t="s">
        <v>57</v>
      </c>
      <c r="C44" s="60"/>
      <c r="D44" s="60"/>
      <c r="E44" s="61"/>
      <c r="F44" s="26"/>
      <c r="G44" s="27">
        <v>0.1</v>
      </c>
      <c r="H44" s="28">
        <v>0</v>
      </c>
      <c r="I44" s="29"/>
      <c r="J44" s="28">
        <v>0</v>
      </c>
      <c r="K44" s="29"/>
      <c r="L44" s="28">
        <v>0</v>
      </c>
      <c r="M44" s="29"/>
      <c r="N44" s="28">
        <v>0</v>
      </c>
      <c r="O44" s="29"/>
      <c r="P44" s="28">
        <v>0</v>
      </c>
      <c r="Q44" s="29"/>
      <c r="R44" s="28">
        <v>0</v>
      </c>
      <c r="S44" s="29"/>
      <c r="T44" s="28">
        <v>0</v>
      </c>
      <c r="U44" s="29"/>
      <c r="V44" s="28">
        <v>0</v>
      </c>
      <c r="W44" s="29"/>
      <c r="X44" s="28">
        <f>G44*Q4</f>
        <v>272.60000000000002</v>
      </c>
      <c r="Y44" s="29"/>
      <c r="Z44" s="28">
        <f>G44*Q4</f>
        <v>272.60000000000002</v>
      </c>
      <c r="AA44" s="29"/>
      <c r="AB44" s="28">
        <f>G44*Q4</f>
        <v>272.60000000000002</v>
      </c>
      <c r="AC44" s="29"/>
      <c r="AD44" s="28">
        <f>G44*Q4</f>
        <v>272.60000000000002</v>
      </c>
      <c r="AE44" s="29"/>
      <c r="AF44" s="1">
        <f t="shared" si="24"/>
        <v>1090.4000000000001</v>
      </c>
    </row>
    <row r="45" spans="1:32" ht="22.5" customHeight="1">
      <c r="A45" s="1"/>
      <c r="B45" s="59" t="s">
        <v>58</v>
      </c>
      <c r="C45" s="60"/>
      <c r="D45" s="60"/>
      <c r="E45" s="61"/>
      <c r="F45" s="26"/>
      <c r="G45" s="27">
        <v>0.13</v>
      </c>
      <c r="H45" s="28">
        <v>0</v>
      </c>
      <c r="I45" s="29"/>
      <c r="J45" s="28">
        <v>0</v>
      </c>
      <c r="K45" s="29"/>
      <c r="L45" s="28">
        <v>0</v>
      </c>
      <c r="M45" s="29"/>
      <c r="N45" s="28">
        <v>0</v>
      </c>
      <c r="O45" s="29"/>
      <c r="P45" s="28">
        <v>0</v>
      </c>
      <c r="Q45" s="29"/>
      <c r="R45" s="28">
        <v>0</v>
      </c>
      <c r="S45" s="29"/>
      <c r="T45" s="28">
        <v>0</v>
      </c>
      <c r="U45" s="29"/>
      <c r="V45" s="28">
        <v>0</v>
      </c>
      <c r="W45" s="29"/>
      <c r="X45" s="28">
        <f>G45*Q4</f>
        <v>354.38</v>
      </c>
      <c r="Y45" s="29"/>
      <c r="Z45" s="28">
        <f>G45*Q4</f>
        <v>354.38</v>
      </c>
      <c r="AA45" s="29"/>
      <c r="AB45" s="28">
        <f>G45*Q4</f>
        <v>354.38</v>
      </c>
      <c r="AC45" s="29"/>
      <c r="AD45" s="28">
        <f>G45*Q4</f>
        <v>354.38</v>
      </c>
      <c r="AE45" s="29"/>
      <c r="AF45" s="1">
        <f t="shared" si="24"/>
        <v>1417.52</v>
      </c>
    </row>
    <row r="46" spans="1:32" ht="26.25" customHeight="1">
      <c r="A46" s="1"/>
      <c r="B46" s="59" t="s">
        <v>59</v>
      </c>
      <c r="C46" s="60"/>
      <c r="D46" s="60"/>
      <c r="E46" s="61"/>
      <c r="F46" s="26"/>
      <c r="G46" s="27">
        <v>0.17</v>
      </c>
      <c r="H46" s="28">
        <v>0</v>
      </c>
      <c r="I46" s="29"/>
      <c r="J46" s="28">
        <v>0</v>
      </c>
      <c r="K46" s="29"/>
      <c r="L46" s="28">
        <v>0</v>
      </c>
      <c r="M46" s="29"/>
      <c r="N46" s="28">
        <v>0</v>
      </c>
      <c r="O46" s="29"/>
      <c r="P46" s="28">
        <v>0</v>
      </c>
      <c r="Q46" s="29"/>
      <c r="R46" s="28">
        <v>0</v>
      </c>
      <c r="S46" s="29"/>
      <c r="T46" s="28">
        <v>0</v>
      </c>
      <c r="U46" s="29"/>
      <c r="V46" s="28">
        <v>0</v>
      </c>
      <c r="W46" s="29"/>
      <c r="X46" s="28">
        <f>G46*Q4</f>
        <v>463.42</v>
      </c>
      <c r="Y46" s="29"/>
      <c r="Z46" s="28">
        <f>G46*Q4</f>
        <v>463.42</v>
      </c>
      <c r="AA46" s="29"/>
      <c r="AB46" s="28">
        <f>G46*Q4</f>
        <v>463.42</v>
      </c>
      <c r="AC46" s="29"/>
      <c r="AD46" s="28">
        <f>G46*Q4</f>
        <v>463.42</v>
      </c>
      <c r="AE46" s="29"/>
      <c r="AF46" s="1">
        <f t="shared" si="24"/>
        <v>1853.68</v>
      </c>
    </row>
    <row r="47" spans="1:32" ht="27.75" customHeight="1">
      <c r="A47" s="1"/>
      <c r="B47" s="59" t="s">
        <v>60</v>
      </c>
      <c r="C47" s="60"/>
      <c r="D47" s="60"/>
      <c r="E47" s="61"/>
      <c r="F47" s="26"/>
      <c r="G47" s="27">
        <v>0.01</v>
      </c>
      <c r="H47" s="28">
        <v>0</v>
      </c>
      <c r="I47" s="29"/>
      <c r="J47" s="28">
        <v>0</v>
      </c>
      <c r="K47" s="29"/>
      <c r="L47" s="28">
        <v>0</v>
      </c>
      <c r="M47" s="29"/>
      <c r="N47" s="28">
        <v>0</v>
      </c>
      <c r="O47" s="29"/>
      <c r="P47" s="28">
        <v>0</v>
      </c>
      <c r="Q47" s="29"/>
      <c r="R47" s="28">
        <v>0</v>
      </c>
      <c r="S47" s="29"/>
      <c r="T47" s="28">
        <v>0</v>
      </c>
      <c r="U47" s="29"/>
      <c r="V47" s="28">
        <v>0</v>
      </c>
      <c r="W47" s="29"/>
      <c r="X47" s="28">
        <f>G47*Q4</f>
        <v>27.26</v>
      </c>
      <c r="Y47" s="29"/>
      <c r="Z47" s="28">
        <f>G47*Q4</f>
        <v>27.26</v>
      </c>
      <c r="AA47" s="29"/>
      <c r="AB47" s="28">
        <f>G47*Q4</f>
        <v>27.26</v>
      </c>
      <c r="AC47" s="29"/>
      <c r="AD47" s="28">
        <f>G47*Q4</f>
        <v>27.26</v>
      </c>
      <c r="AE47" s="29"/>
      <c r="AF47" s="1">
        <f t="shared" si="24"/>
        <v>109.04</v>
      </c>
    </row>
    <row r="48" spans="1:32">
      <c r="A48" s="1"/>
      <c r="B48" s="44" t="s">
        <v>25</v>
      </c>
      <c r="C48" s="45"/>
      <c r="D48" s="45"/>
      <c r="E48" s="45"/>
      <c r="F48" s="46"/>
      <c r="G48" s="24"/>
      <c r="H48" s="32"/>
      <c r="I48" s="33"/>
      <c r="J48" s="32"/>
      <c r="K48" s="33"/>
      <c r="L48" s="32"/>
      <c r="M48" s="33"/>
      <c r="N48" s="32"/>
      <c r="O48" s="33"/>
      <c r="P48" s="32"/>
      <c r="Q48" s="33"/>
      <c r="R48" s="32"/>
      <c r="S48" s="33"/>
      <c r="T48" s="32"/>
      <c r="U48" s="33"/>
      <c r="V48" s="32"/>
      <c r="W48" s="33"/>
      <c r="X48" s="32"/>
      <c r="Y48" s="33"/>
      <c r="Z48" s="32"/>
      <c r="AA48" s="33"/>
      <c r="AB48" s="32"/>
      <c r="AC48" s="33"/>
      <c r="AD48" s="32"/>
      <c r="AE48" s="33"/>
      <c r="AF48" s="1">
        <f t="shared" si="24"/>
        <v>0</v>
      </c>
    </row>
    <row r="49" spans="1:32" ht="30" customHeight="1">
      <c r="A49" s="1"/>
      <c r="B49" s="40" t="s">
        <v>38</v>
      </c>
      <c r="C49" s="41"/>
      <c r="D49" s="41"/>
      <c r="E49" s="41"/>
      <c r="F49" s="41"/>
      <c r="G49" s="10"/>
      <c r="H49" s="28">
        <v>1750</v>
      </c>
      <c r="I49" s="29"/>
      <c r="J49" s="28">
        <v>1750</v>
      </c>
      <c r="K49" s="29"/>
      <c r="L49" s="28">
        <v>1750</v>
      </c>
      <c r="M49" s="29"/>
      <c r="N49" s="28">
        <v>1750</v>
      </c>
      <c r="O49" s="29"/>
      <c r="P49" s="28">
        <v>1750</v>
      </c>
      <c r="Q49" s="29"/>
      <c r="R49" s="28">
        <v>1750</v>
      </c>
      <c r="S49" s="29"/>
      <c r="T49" s="28">
        <v>1750</v>
      </c>
      <c r="U49" s="29"/>
      <c r="V49" s="28">
        <v>1750</v>
      </c>
      <c r="W49" s="29"/>
      <c r="X49" s="28">
        <v>1750</v>
      </c>
      <c r="Y49" s="29"/>
      <c r="Z49" s="28">
        <v>1750</v>
      </c>
      <c r="AA49" s="29"/>
      <c r="AB49" s="28">
        <v>1750</v>
      </c>
      <c r="AC49" s="29"/>
      <c r="AD49" s="28">
        <v>1750</v>
      </c>
      <c r="AE49" s="29"/>
      <c r="AF49" s="1">
        <f t="shared" si="24"/>
        <v>21000</v>
      </c>
    </row>
    <row r="50" spans="1:32">
      <c r="A50" s="1"/>
      <c r="B50" s="56"/>
      <c r="C50" s="57"/>
      <c r="D50" s="57"/>
      <c r="E50" s="57"/>
      <c r="F50" s="58"/>
      <c r="G50" s="25"/>
      <c r="H50" s="34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6"/>
      <c r="AF50" s="1"/>
    </row>
    <row r="51" spans="1:32">
      <c r="A51" s="1">
        <v>4</v>
      </c>
      <c r="B51" s="47" t="s">
        <v>26</v>
      </c>
      <c r="C51" s="48"/>
      <c r="D51" s="48"/>
      <c r="E51" s="48"/>
      <c r="F51" s="49"/>
      <c r="G51" s="15"/>
      <c r="H51" s="28">
        <f>H37+H14+H48+H49</f>
        <v>29773.462500000001</v>
      </c>
      <c r="I51" s="29"/>
      <c r="J51" s="28">
        <f>J37+J14+J48+J49</f>
        <v>258366.44249999998</v>
      </c>
      <c r="K51" s="29"/>
      <c r="L51" s="28">
        <f>L37+L14+L48+L49</f>
        <v>30531.202499999999</v>
      </c>
      <c r="M51" s="29"/>
      <c r="N51" s="28">
        <f>N37+N14+N48+N49</f>
        <v>28818.462500000001</v>
      </c>
      <c r="O51" s="29"/>
      <c r="P51" s="28">
        <f>P37+P14+P48+P49</f>
        <v>29392.662500000002</v>
      </c>
      <c r="Q51" s="29"/>
      <c r="R51" s="28">
        <f>R37+R14+R48+R49</f>
        <v>34635.902500000004</v>
      </c>
      <c r="S51" s="29"/>
      <c r="T51" s="28">
        <f>T37+T14+T48+T49</f>
        <v>28772.324500000002</v>
      </c>
      <c r="U51" s="29"/>
      <c r="V51" s="28">
        <f>V37+V14+V48+V49</f>
        <v>29984.954500000003</v>
      </c>
      <c r="W51" s="29"/>
      <c r="X51" s="28">
        <f>X37+X14+X48+X49</f>
        <v>38870.494500000001</v>
      </c>
      <c r="Y51" s="29"/>
      <c r="Z51" s="28">
        <f>Z37+Z14+Z48+Z49</f>
        <v>34535.224499999997</v>
      </c>
      <c r="AA51" s="29"/>
      <c r="AB51" s="28">
        <f>AB37+AB14+AB48+AB49</f>
        <v>36461.914499999999</v>
      </c>
      <c r="AC51" s="29"/>
      <c r="AD51" s="28">
        <f>AD37+AD14+AD48+AD49</f>
        <v>37024.834499999997</v>
      </c>
      <c r="AE51" s="29"/>
      <c r="AF51" s="1">
        <f>SUM(H51:AE51)</f>
        <v>617167.88199999998</v>
      </c>
    </row>
    <row r="52" spans="1:32">
      <c r="A52" s="1"/>
      <c r="B52" s="56"/>
      <c r="C52" s="57"/>
      <c r="D52" s="57"/>
      <c r="E52" s="57"/>
      <c r="F52" s="58"/>
      <c r="G52" s="19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29"/>
      <c r="AF52" s="1">
        <f>SUM(H52:AD52)</f>
        <v>0</v>
      </c>
    </row>
    <row r="53" spans="1:32">
      <c r="A53" s="1">
        <v>5</v>
      </c>
      <c r="B53" s="47" t="s">
        <v>29</v>
      </c>
      <c r="C53" s="48"/>
      <c r="D53" s="48"/>
      <c r="E53" s="48"/>
      <c r="F53" s="49"/>
      <c r="G53" s="15"/>
      <c r="H53" s="28">
        <f>493219.71+H10+I10-H51</f>
        <v>512123.04749999999</v>
      </c>
      <c r="I53" s="29"/>
      <c r="J53" s="28">
        <f>H53+J10+K10-J51</f>
        <v>286196.14500000002</v>
      </c>
      <c r="K53" s="29"/>
      <c r="L53" s="28">
        <f>J53+L10+M10-L51</f>
        <v>307458.58250000002</v>
      </c>
      <c r="M53" s="29"/>
      <c r="N53" s="28">
        <f>L53+N10+O10-N51</f>
        <v>311722.19999999995</v>
      </c>
      <c r="O53" s="29"/>
      <c r="P53" s="28">
        <f>N53+P10+Q10-P51</f>
        <v>336003.37749999994</v>
      </c>
      <c r="Q53" s="29"/>
      <c r="R53" s="28">
        <f>P53+R10+S10-R51</f>
        <v>346491.74499999994</v>
      </c>
      <c r="S53" s="29"/>
      <c r="T53" s="28">
        <f>R53+T10+U10-T51</f>
        <v>353732.60049999994</v>
      </c>
      <c r="U53" s="29"/>
      <c r="V53" s="28">
        <f>T53+V10+W10-V51</f>
        <v>369783.01599999995</v>
      </c>
      <c r="W53" s="29"/>
      <c r="X53" s="28">
        <f>V53+X10+Y10-X51</f>
        <v>376951.44149999996</v>
      </c>
      <c r="Y53" s="29"/>
      <c r="Z53" s="28">
        <f>X53+Z10+AA10-Z51</f>
        <v>395661.59699999995</v>
      </c>
      <c r="AA53" s="29"/>
      <c r="AB53" s="28">
        <f>Z53+AB10+AC10-AB51</f>
        <v>412649.29249999992</v>
      </c>
      <c r="AC53" s="29"/>
      <c r="AD53" s="28">
        <f>AB53+AD10+AE10-AD51</f>
        <v>423677.82799999992</v>
      </c>
      <c r="AE53" s="29"/>
      <c r="AF53" s="1">
        <f>SUM(H53:AD53)</f>
        <v>4432450.8729999997</v>
      </c>
    </row>
    <row r="54" spans="1:32">
      <c r="A54" s="1">
        <v>6</v>
      </c>
      <c r="B54" s="47" t="s">
        <v>32</v>
      </c>
      <c r="C54" s="48"/>
      <c r="D54" s="48"/>
      <c r="E54" s="48"/>
      <c r="F54" s="49"/>
      <c r="G54" s="15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29"/>
      <c r="AF54" s="6">
        <f>AD53</f>
        <v>423677.82799999992</v>
      </c>
    </row>
    <row r="56" spans="1:32">
      <c r="C56" s="67" t="s">
        <v>54</v>
      </c>
      <c r="D56" s="67"/>
      <c r="E56" s="67"/>
      <c r="F56" s="67"/>
      <c r="G56" s="23"/>
    </row>
    <row r="57" spans="1:32">
      <c r="A57" s="1">
        <v>1</v>
      </c>
      <c r="B57" s="43" t="s">
        <v>15</v>
      </c>
      <c r="C57" s="43"/>
      <c r="D57" s="43"/>
      <c r="E57" s="43"/>
      <c r="F57" s="43"/>
      <c r="G57" s="11"/>
      <c r="H57" s="66">
        <v>0</v>
      </c>
      <c r="I57" s="66"/>
      <c r="J57" s="66">
        <f>H60</f>
        <v>691.29</v>
      </c>
      <c r="K57" s="66"/>
      <c r="L57" s="66">
        <f t="shared" ref="L57" si="25">J60</f>
        <v>1164.0999999999997</v>
      </c>
      <c r="M57" s="66"/>
      <c r="N57" s="66">
        <f t="shared" ref="N57" si="26">L60</f>
        <v>943.38999999999965</v>
      </c>
      <c r="O57" s="66"/>
      <c r="P57" s="66">
        <f t="shared" ref="P57" si="27">N60</f>
        <v>1344.4899999999998</v>
      </c>
      <c r="Q57" s="66"/>
      <c r="R57" s="66">
        <f t="shared" ref="R57" si="28">P60</f>
        <v>1457.88</v>
      </c>
      <c r="S57" s="66"/>
      <c r="T57" s="66">
        <f t="shared" ref="T57" si="29">R60</f>
        <v>867.07999999999993</v>
      </c>
      <c r="U57" s="66"/>
      <c r="V57" s="66">
        <f t="shared" ref="V57" si="30">T60</f>
        <v>963.90999999999985</v>
      </c>
      <c r="W57" s="66"/>
      <c r="X57" s="66">
        <f t="shared" ref="X57" si="31">V60</f>
        <v>934.49999999999977</v>
      </c>
      <c r="Y57" s="66"/>
      <c r="Z57" s="66">
        <f t="shared" ref="Z57" si="32">X60</f>
        <v>650.51999999999975</v>
      </c>
      <c r="AA57" s="66"/>
      <c r="AB57" s="66">
        <f t="shared" ref="AB57" si="33">Z60</f>
        <v>650.51999999999975</v>
      </c>
      <c r="AC57" s="66"/>
      <c r="AD57" s="66">
        <f t="shared" ref="AD57" si="34">AB60</f>
        <v>650.51999999999975</v>
      </c>
      <c r="AE57" s="66"/>
      <c r="AF57" s="1"/>
    </row>
    <row r="58" spans="1:32">
      <c r="A58" s="1">
        <v>2</v>
      </c>
      <c r="B58" s="43" t="s">
        <v>16</v>
      </c>
      <c r="C58" s="43"/>
      <c r="D58" s="43"/>
      <c r="E58" s="43"/>
      <c r="F58" s="43"/>
      <c r="G58" s="11"/>
      <c r="H58" s="66">
        <v>1365.78</v>
      </c>
      <c r="I58" s="66"/>
      <c r="J58" s="66">
        <v>1365.78</v>
      </c>
      <c r="K58" s="66"/>
      <c r="L58" s="66">
        <v>1365.78</v>
      </c>
      <c r="M58" s="66"/>
      <c r="N58" s="66">
        <v>1365.78</v>
      </c>
      <c r="O58" s="66"/>
      <c r="P58" s="66">
        <v>1365.76</v>
      </c>
      <c r="Q58" s="66"/>
      <c r="R58" s="66">
        <v>445.12</v>
      </c>
      <c r="S58" s="66"/>
      <c r="T58" s="66">
        <v>461.06</v>
      </c>
      <c r="U58" s="66"/>
      <c r="V58" s="66">
        <v>461.07</v>
      </c>
      <c r="W58" s="66"/>
      <c r="X58" s="66"/>
      <c r="Y58" s="66"/>
      <c r="Z58" s="66"/>
      <c r="AA58" s="66"/>
      <c r="AB58" s="66"/>
      <c r="AC58" s="66"/>
      <c r="AD58" s="66"/>
      <c r="AE58" s="66"/>
      <c r="AF58" s="1"/>
    </row>
    <row r="59" spans="1:32">
      <c r="A59" s="1">
        <v>3</v>
      </c>
      <c r="B59" s="43" t="s">
        <v>17</v>
      </c>
      <c r="C59" s="43"/>
      <c r="D59" s="43"/>
      <c r="E59" s="43"/>
      <c r="F59" s="43"/>
      <c r="G59" s="11"/>
      <c r="H59" s="66">
        <v>674.49</v>
      </c>
      <c r="I59" s="66"/>
      <c r="J59" s="66">
        <v>892.97</v>
      </c>
      <c r="K59" s="66"/>
      <c r="L59" s="66">
        <v>1586.49</v>
      </c>
      <c r="M59" s="66"/>
      <c r="N59" s="66">
        <v>964.68</v>
      </c>
      <c r="O59" s="66"/>
      <c r="P59" s="66">
        <v>1252.3699999999999</v>
      </c>
      <c r="Q59" s="66"/>
      <c r="R59" s="66">
        <v>1035.92</v>
      </c>
      <c r="S59" s="66"/>
      <c r="T59" s="66">
        <v>364.23</v>
      </c>
      <c r="U59" s="66"/>
      <c r="V59" s="66">
        <v>490.48</v>
      </c>
      <c r="W59" s="66"/>
      <c r="X59" s="66">
        <v>283.98</v>
      </c>
      <c r="Y59" s="66"/>
      <c r="Z59" s="66"/>
      <c r="AA59" s="66"/>
      <c r="AB59" s="66"/>
      <c r="AC59" s="66"/>
      <c r="AD59" s="66"/>
      <c r="AE59" s="66"/>
      <c r="AF59" s="1"/>
    </row>
    <row r="60" spans="1:32">
      <c r="A60" s="1">
        <v>4</v>
      </c>
      <c r="B60" s="43" t="s">
        <v>18</v>
      </c>
      <c r="C60" s="43"/>
      <c r="D60" s="43"/>
      <c r="E60" s="43"/>
      <c r="F60" s="43"/>
      <c r="G60" s="11"/>
      <c r="H60" s="66">
        <f>H57+H58-H59</f>
        <v>691.29</v>
      </c>
      <c r="I60" s="66"/>
      <c r="J60" s="66">
        <f>J57+J58-J59</f>
        <v>1164.0999999999997</v>
      </c>
      <c r="K60" s="66"/>
      <c r="L60" s="66">
        <f t="shared" ref="L60" si="35">L57+L58-L59</f>
        <v>943.38999999999965</v>
      </c>
      <c r="M60" s="66"/>
      <c r="N60" s="66">
        <f t="shared" ref="N60" si="36">N57+N58-N59</f>
        <v>1344.4899999999998</v>
      </c>
      <c r="O60" s="66"/>
      <c r="P60" s="66">
        <f t="shared" ref="P60" si="37">P57+P58-P59</f>
        <v>1457.88</v>
      </c>
      <c r="Q60" s="66"/>
      <c r="R60" s="66">
        <f t="shared" ref="R60" si="38">R57+R58-R59</f>
        <v>867.07999999999993</v>
      </c>
      <c r="S60" s="66"/>
      <c r="T60" s="66">
        <f t="shared" ref="T60" si="39">T57+T58-T59</f>
        <v>963.90999999999985</v>
      </c>
      <c r="U60" s="66"/>
      <c r="V60" s="66">
        <f t="shared" ref="V60" si="40">V57+V58-V59</f>
        <v>934.49999999999977</v>
      </c>
      <c r="W60" s="66"/>
      <c r="X60" s="66">
        <f t="shared" ref="X60" si="41">X57+X58-X59</f>
        <v>650.51999999999975</v>
      </c>
      <c r="Y60" s="66"/>
      <c r="Z60" s="66">
        <f t="shared" ref="Z60" si="42">Z57+Z58-Z59</f>
        <v>650.51999999999975</v>
      </c>
      <c r="AA60" s="66"/>
      <c r="AB60" s="66">
        <f t="shared" ref="AB60" si="43">AB57+AB58-AB59</f>
        <v>650.51999999999975</v>
      </c>
      <c r="AC60" s="66"/>
      <c r="AD60" s="66">
        <f t="shared" ref="AD60" si="44">AD57+AD58-AD59</f>
        <v>650.51999999999975</v>
      </c>
      <c r="AE60" s="66"/>
      <c r="AF60" s="1"/>
    </row>
  </sheetData>
  <mergeCells count="567">
    <mergeCell ref="P34:Q34"/>
    <mergeCell ref="R34:S34"/>
    <mergeCell ref="T34:U34"/>
    <mergeCell ref="V34:W34"/>
    <mergeCell ref="X34:Y34"/>
    <mergeCell ref="Z34:AA34"/>
    <mergeCell ref="AB34:AC34"/>
    <mergeCell ref="AD34:AE34"/>
    <mergeCell ref="B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P32:Q32"/>
    <mergeCell ref="R32:S32"/>
    <mergeCell ref="T32:U32"/>
    <mergeCell ref="V32:W32"/>
    <mergeCell ref="X32:Y32"/>
    <mergeCell ref="Z32:AA32"/>
    <mergeCell ref="AB32:AC32"/>
    <mergeCell ref="AD32:AE32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B32:G32"/>
    <mergeCell ref="B33:G33"/>
    <mergeCell ref="B34:G34"/>
    <mergeCell ref="H32:I32"/>
    <mergeCell ref="H33:I33"/>
    <mergeCell ref="H34:I34"/>
    <mergeCell ref="J32:K32"/>
    <mergeCell ref="L32:M32"/>
    <mergeCell ref="N32:O32"/>
    <mergeCell ref="J34:K34"/>
    <mergeCell ref="L34:M34"/>
    <mergeCell ref="N34:O34"/>
    <mergeCell ref="AD46:AE46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D44:AE44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H44:I44"/>
    <mergeCell ref="H45:I45"/>
    <mergeCell ref="H46:I46"/>
    <mergeCell ref="H47:I47"/>
    <mergeCell ref="J44:K44"/>
    <mergeCell ref="L44:M44"/>
    <mergeCell ref="N44:O44"/>
    <mergeCell ref="P44:Q44"/>
    <mergeCell ref="R44:S44"/>
    <mergeCell ref="J46:K46"/>
    <mergeCell ref="L46:M46"/>
    <mergeCell ref="N46:O46"/>
    <mergeCell ref="P46:Q46"/>
    <mergeCell ref="R46:S46"/>
    <mergeCell ref="B59:F59"/>
    <mergeCell ref="H59:I59"/>
    <mergeCell ref="J59:K59"/>
    <mergeCell ref="L59:M59"/>
    <mergeCell ref="N59:O59"/>
    <mergeCell ref="P59:Q59"/>
    <mergeCell ref="R59:S59"/>
    <mergeCell ref="B60:F60"/>
    <mergeCell ref="H60:I60"/>
    <mergeCell ref="J60:K60"/>
    <mergeCell ref="L60:M60"/>
    <mergeCell ref="N60:O60"/>
    <mergeCell ref="P60:Q60"/>
    <mergeCell ref="R60:S60"/>
    <mergeCell ref="X60:Y60"/>
    <mergeCell ref="Z60:AA60"/>
    <mergeCell ref="AB60:AC60"/>
    <mergeCell ref="AD60:AE60"/>
    <mergeCell ref="AB59:AC59"/>
    <mergeCell ref="AD59:AE59"/>
    <mergeCell ref="T60:U60"/>
    <mergeCell ref="V60:W60"/>
    <mergeCell ref="T59:U59"/>
    <mergeCell ref="V59:W59"/>
    <mergeCell ref="X59:Y59"/>
    <mergeCell ref="Z59:AA59"/>
    <mergeCell ref="C56:F56"/>
    <mergeCell ref="B57:F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B58:F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B29:AC29"/>
    <mergeCell ref="AD29:AE29"/>
    <mergeCell ref="P27:Q27"/>
    <mergeCell ref="R27:S27"/>
    <mergeCell ref="T27:U27"/>
    <mergeCell ref="V27:W27"/>
    <mergeCell ref="X27:Y27"/>
    <mergeCell ref="Z27:AA27"/>
    <mergeCell ref="AB27:AC27"/>
    <mergeCell ref="AD27:AE27"/>
    <mergeCell ref="AB28:AC28"/>
    <mergeCell ref="AD28:AE28"/>
    <mergeCell ref="P28:Q28"/>
    <mergeCell ref="R28:S28"/>
    <mergeCell ref="T28:U28"/>
    <mergeCell ref="V28:W28"/>
    <mergeCell ref="X28:Y28"/>
    <mergeCell ref="Z28:AA28"/>
    <mergeCell ref="P29:Q29"/>
    <mergeCell ref="R29:S29"/>
    <mergeCell ref="T29:U29"/>
    <mergeCell ref="V29:W29"/>
    <mergeCell ref="X29:Y29"/>
    <mergeCell ref="Z29:AA29"/>
    <mergeCell ref="B27:F27"/>
    <mergeCell ref="B28:F28"/>
    <mergeCell ref="B29:F29"/>
    <mergeCell ref="H27:I27"/>
    <mergeCell ref="H28:I28"/>
    <mergeCell ref="H29:I29"/>
    <mergeCell ref="J27:K27"/>
    <mergeCell ref="L27:M27"/>
    <mergeCell ref="N27:O27"/>
    <mergeCell ref="J29:K29"/>
    <mergeCell ref="L29:M29"/>
    <mergeCell ref="N29:O29"/>
    <mergeCell ref="J28:K28"/>
    <mergeCell ref="L28:M28"/>
    <mergeCell ref="N28:O28"/>
    <mergeCell ref="X22:Y22"/>
    <mergeCell ref="Z22:AA22"/>
    <mergeCell ref="AB22:AC22"/>
    <mergeCell ref="AD22:AE22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T23:U23"/>
    <mergeCell ref="V23:W23"/>
    <mergeCell ref="X23:Y23"/>
    <mergeCell ref="Z23:AA23"/>
    <mergeCell ref="AB23:AC23"/>
    <mergeCell ref="AD23:AE23"/>
    <mergeCell ref="N24:O24"/>
    <mergeCell ref="P24:Q24"/>
    <mergeCell ref="R24:S24"/>
    <mergeCell ref="B22:F22"/>
    <mergeCell ref="B30:F30"/>
    <mergeCell ref="H22:I22"/>
    <mergeCell ref="H30:I30"/>
    <mergeCell ref="J22:K22"/>
    <mergeCell ref="L22:M22"/>
    <mergeCell ref="N22:O22"/>
    <mergeCell ref="P22:Q22"/>
    <mergeCell ref="R22:S22"/>
    <mergeCell ref="B23:F23"/>
    <mergeCell ref="B24:F24"/>
    <mergeCell ref="B25:F25"/>
    <mergeCell ref="B26:F26"/>
    <mergeCell ref="H23:I23"/>
    <mergeCell ref="H24:I24"/>
    <mergeCell ref="H25:I25"/>
    <mergeCell ref="H26:I26"/>
    <mergeCell ref="J23:K23"/>
    <mergeCell ref="L23:M23"/>
    <mergeCell ref="N23:O23"/>
    <mergeCell ref="P23:Q23"/>
    <mergeCell ref="R23:S23"/>
    <mergeCell ref="J24:K24"/>
    <mergeCell ref="L24:M24"/>
    <mergeCell ref="AB20:AC20"/>
    <mergeCell ref="AD20:A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B20:F20"/>
    <mergeCell ref="B21:F21"/>
    <mergeCell ref="H20:I20"/>
    <mergeCell ref="H21:I21"/>
    <mergeCell ref="J20:K20"/>
    <mergeCell ref="L20:M20"/>
    <mergeCell ref="N20:O20"/>
    <mergeCell ref="P20:Q20"/>
    <mergeCell ref="R20:S20"/>
    <mergeCell ref="H35:I35"/>
    <mergeCell ref="J19:K19"/>
    <mergeCell ref="L19:M19"/>
    <mergeCell ref="N19:O19"/>
    <mergeCell ref="P19:Q19"/>
    <mergeCell ref="R19:S19"/>
    <mergeCell ref="V19:W19"/>
    <mergeCell ref="X19:Y19"/>
    <mergeCell ref="Z19:AA19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T20:U20"/>
    <mergeCell ref="V20:W20"/>
    <mergeCell ref="X20:Y20"/>
    <mergeCell ref="Z20:AA20"/>
    <mergeCell ref="T22:U22"/>
    <mergeCell ref="V22:W22"/>
    <mergeCell ref="R18:S18"/>
    <mergeCell ref="T18:U18"/>
    <mergeCell ref="B19:F19"/>
    <mergeCell ref="X18:Y18"/>
    <mergeCell ref="Z18:AA18"/>
    <mergeCell ref="AB18:AC18"/>
    <mergeCell ref="AD18:AE18"/>
    <mergeCell ref="H19:I19"/>
    <mergeCell ref="AB19:AC19"/>
    <mergeCell ref="AD19:AE19"/>
    <mergeCell ref="AB35:AC35"/>
    <mergeCell ref="AD35:AE35"/>
    <mergeCell ref="B35:F35"/>
    <mergeCell ref="T19:U19"/>
    <mergeCell ref="V18:W18"/>
    <mergeCell ref="X17:Y17"/>
    <mergeCell ref="Z17:AA17"/>
    <mergeCell ref="AB17:AC17"/>
    <mergeCell ref="AD17:AE17"/>
    <mergeCell ref="B17:F17"/>
    <mergeCell ref="H17:I17"/>
    <mergeCell ref="J17:K17"/>
    <mergeCell ref="L17:M17"/>
    <mergeCell ref="N17:O17"/>
    <mergeCell ref="P17:Q17"/>
    <mergeCell ref="R17:S17"/>
    <mergeCell ref="T17:U17"/>
    <mergeCell ref="V17:W17"/>
    <mergeCell ref="B18:F18"/>
    <mergeCell ref="H18:I18"/>
    <mergeCell ref="J18:K18"/>
    <mergeCell ref="L18:M18"/>
    <mergeCell ref="N18:O18"/>
    <mergeCell ref="P18:Q18"/>
    <mergeCell ref="B54:F54"/>
    <mergeCell ref="B37:F37"/>
    <mergeCell ref="B48:F48"/>
    <mergeCell ref="B36:F36"/>
    <mergeCell ref="B51:F51"/>
    <mergeCell ref="B52:F52"/>
    <mergeCell ref="B53:F53"/>
    <mergeCell ref="B43:E43"/>
    <mergeCell ref="B50:F50"/>
    <mergeCell ref="B49:F49"/>
    <mergeCell ref="B44:E44"/>
    <mergeCell ref="B45:E45"/>
    <mergeCell ref="B46:E46"/>
    <mergeCell ref="B47:E47"/>
    <mergeCell ref="A2:AD2"/>
    <mergeCell ref="A3:AD3"/>
    <mergeCell ref="B41:E41"/>
    <mergeCell ref="B42:E42"/>
    <mergeCell ref="B38:E38"/>
    <mergeCell ref="B39:E39"/>
    <mergeCell ref="B40:E40"/>
    <mergeCell ref="B10:F10"/>
    <mergeCell ref="B11:F11"/>
    <mergeCell ref="B12:F12"/>
    <mergeCell ref="B13:F13"/>
    <mergeCell ref="B14:F14"/>
    <mergeCell ref="B15:F15"/>
    <mergeCell ref="B16:F16"/>
    <mergeCell ref="H6:I6"/>
    <mergeCell ref="B6:F6"/>
    <mergeCell ref="B7:F7"/>
    <mergeCell ref="B8:F8"/>
    <mergeCell ref="B9:F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42:I42"/>
    <mergeCell ref="H43:I43"/>
    <mergeCell ref="H51:I51"/>
    <mergeCell ref="J37:K37"/>
    <mergeCell ref="J38:K38"/>
    <mergeCell ref="J39:K39"/>
    <mergeCell ref="J40:K40"/>
    <mergeCell ref="J41:K41"/>
    <mergeCell ref="J42:K42"/>
    <mergeCell ref="J43:K43"/>
    <mergeCell ref="J51:K51"/>
    <mergeCell ref="H37:I37"/>
    <mergeCell ref="H38:I38"/>
    <mergeCell ref="H39:I39"/>
    <mergeCell ref="H40:I40"/>
    <mergeCell ref="H41:I41"/>
    <mergeCell ref="N42:O42"/>
    <mergeCell ref="N43:O43"/>
    <mergeCell ref="J53:K53"/>
    <mergeCell ref="L37:M37"/>
    <mergeCell ref="L38:M38"/>
    <mergeCell ref="L39:M39"/>
    <mergeCell ref="L40:M40"/>
    <mergeCell ref="L41:M41"/>
    <mergeCell ref="L42:M42"/>
    <mergeCell ref="L43:M43"/>
    <mergeCell ref="L51:M51"/>
    <mergeCell ref="L53:M53"/>
    <mergeCell ref="N51:O51"/>
    <mergeCell ref="N53:O53"/>
    <mergeCell ref="P37:Q37"/>
    <mergeCell ref="P38:Q38"/>
    <mergeCell ref="P39:Q39"/>
    <mergeCell ref="P40:Q40"/>
    <mergeCell ref="P41:Q41"/>
    <mergeCell ref="P42:Q42"/>
    <mergeCell ref="P43:Q43"/>
    <mergeCell ref="P51:Q51"/>
    <mergeCell ref="P53:Q53"/>
    <mergeCell ref="N37:O37"/>
    <mergeCell ref="N38:O38"/>
    <mergeCell ref="N39:O39"/>
    <mergeCell ref="N40:O40"/>
    <mergeCell ref="N41:O41"/>
    <mergeCell ref="R42:S42"/>
    <mergeCell ref="R43:S43"/>
    <mergeCell ref="R51:S51"/>
    <mergeCell ref="R53:S53"/>
    <mergeCell ref="T37:U37"/>
    <mergeCell ref="T38:U38"/>
    <mergeCell ref="T39:U39"/>
    <mergeCell ref="T40:U40"/>
    <mergeCell ref="T41:U41"/>
    <mergeCell ref="T42:U42"/>
    <mergeCell ref="T43:U43"/>
    <mergeCell ref="T51:U51"/>
    <mergeCell ref="T53:U53"/>
    <mergeCell ref="R37:S37"/>
    <mergeCell ref="R38:S38"/>
    <mergeCell ref="R39:S39"/>
    <mergeCell ref="R40:S40"/>
    <mergeCell ref="R41:S41"/>
    <mergeCell ref="T44:U44"/>
    <mergeCell ref="T46:U46"/>
    <mergeCell ref="V42:W42"/>
    <mergeCell ref="V43:W43"/>
    <mergeCell ref="V51:W51"/>
    <mergeCell ref="V53:W53"/>
    <mergeCell ref="X37:Y37"/>
    <mergeCell ref="X38:Y38"/>
    <mergeCell ref="X39:Y39"/>
    <mergeCell ref="X40:Y40"/>
    <mergeCell ref="X41:Y41"/>
    <mergeCell ref="X42:Y42"/>
    <mergeCell ref="X43:Y43"/>
    <mergeCell ref="X51:Y51"/>
    <mergeCell ref="X53:Y53"/>
    <mergeCell ref="V37:W37"/>
    <mergeCell ref="V38:W38"/>
    <mergeCell ref="V39:W39"/>
    <mergeCell ref="V40:W40"/>
    <mergeCell ref="V41:W41"/>
    <mergeCell ref="V44:W44"/>
    <mergeCell ref="X44:Y44"/>
    <mergeCell ref="V46:W46"/>
    <mergeCell ref="X46:Y46"/>
    <mergeCell ref="AB40:AC40"/>
    <mergeCell ref="AB41:AC41"/>
    <mergeCell ref="AB42:AC42"/>
    <mergeCell ref="AB43:AC43"/>
    <mergeCell ref="AB51:AC51"/>
    <mergeCell ref="AB53:AC53"/>
    <mergeCell ref="Z37:AA37"/>
    <mergeCell ref="Z38:AA38"/>
    <mergeCell ref="Z39:AA39"/>
    <mergeCell ref="Z40:AA40"/>
    <mergeCell ref="Z41:AA41"/>
    <mergeCell ref="Z49:AA49"/>
    <mergeCell ref="AB49:AC49"/>
    <mergeCell ref="Z44:AA44"/>
    <mergeCell ref="AB44:AC44"/>
    <mergeCell ref="Z46:AA46"/>
    <mergeCell ref="AB46:AC46"/>
    <mergeCell ref="AB14:AC14"/>
    <mergeCell ref="Z14:AA14"/>
    <mergeCell ref="X14:Y14"/>
    <mergeCell ref="V14:W14"/>
    <mergeCell ref="T14:U14"/>
    <mergeCell ref="AD42:AE42"/>
    <mergeCell ref="AD43:AE43"/>
    <mergeCell ref="AD51:AE51"/>
    <mergeCell ref="AD53:AE53"/>
    <mergeCell ref="AD14:AE14"/>
    <mergeCell ref="AD15:AE15"/>
    <mergeCell ref="AD16:AE16"/>
    <mergeCell ref="AD37:AE37"/>
    <mergeCell ref="AD38:AE38"/>
    <mergeCell ref="AD39:AE39"/>
    <mergeCell ref="AD40:AE40"/>
    <mergeCell ref="AD41:AE41"/>
    <mergeCell ref="Z42:AA42"/>
    <mergeCell ref="Z43:AA43"/>
    <mergeCell ref="Z51:AA51"/>
    <mergeCell ref="Z53:AA53"/>
    <mergeCell ref="AB37:AC37"/>
    <mergeCell ref="AB38:AC38"/>
    <mergeCell ref="AB39:AC39"/>
    <mergeCell ref="H14:I14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AB15:AC15"/>
    <mergeCell ref="AB16:AC16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N16:O16"/>
    <mergeCell ref="P15:Q15"/>
    <mergeCell ref="P16:Q16"/>
    <mergeCell ref="H54:AE54"/>
    <mergeCell ref="A4:P4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H53:I53"/>
    <mergeCell ref="H12:AE12"/>
    <mergeCell ref="H13:AE13"/>
    <mergeCell ref="H36:AE36"/>
    <mergeCell ref="H50:AE50"/>
    <mergeCell ref="H52:AE52"/>
    <mergeCell ref="X15:Y15"/>
    <mergeCell ref="X16:Y16"/>
    <mergeCell ref="Z15:AA15"/>
    <mergeCell ref="Z16:AA16"/>
    <mergeCell ref="AD49:AE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T24:U24"/>
    <mergeCell ref="V24:W24"/>
    <mergeCell ref="X24:Y24"/>
    <mergeCell ref="Z24:AA24"/>
    <mergeCell ref="AB24:AC24"/>
    <mergeCell ref="AD24:AE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B26:AC26"/>
    <mergeCell ref="AD26:AE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</mergeCells>
  <pageMargins left="0.19685039370078741" right="0.19685039370078741" top="0.35433070866141736" bottom="0.35433070866141736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2018-02-06T08:07:01Z</dcterms:modified>
</cp:coreProperties>
</file>