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E9" i="1"/>
  <c r="AC9"/>
  <c r="AE45"/>
  <c r="AE44"/>
  <c r="AE43"/>
  <c r="AE42"/>
  <c r="AE41"/>
  <c r="AE40"/>
  <c r="AE39"/>
  <c r="AC45" l="1"/>
  <c r="AA45"/>
  <c r="Y45"/>
  <c r="W45"/>
  <c r="U45"/>
  <c r="Y9" l="1"/>
  <c r="W14"/>
  <c r="W9"/>
  <c r="U9"/>
  <c r="S14" l="1"/>
  <c r="T9"/>
  <c r="S9"/>
  <c r="O9"/>
  <c r="M14" l="1"/>
  <c r="M9"/>
  <c r="K9"/>
  <c r="J9" l="1"/>
  <c r="I9"/>
  <c r="AE46"/>
  <c r="S39"/>
  <c r="S40"/>
  <c r="Q39"/>
  <c r="AC46"/>
  <c r="AC44"/>
  <c r="AC43"/>
  <c r="AC42"/>
  <c r="AC41"/>
  <c r="AC40"/>
  <c r="AC39"/>
  <c r="AC38" s="1"/>
  <c r="AA46"/>
  <c r="AA44"/>
  <c r="AA43"/>
  <c r="AA42"/>
  <c r="AA41"/>
  <c r="AA40"/>
  <c r="Y46"/>
  <c r="Y44"/>
  <c r="Y43"/>
  <c r="Y42"/>
  <c r="Y41"/>
  <c r="Y40"/>
  <c r="Y39"/>
  <c r="Y38" s="1"/>
  <c r="W46"/>
  <c r="W44"/>
  <c r="W43"/>
  <c r="W42"/>
  <c r="W41"/>
  <c r="W40"/>
  <c r="U46"/>
  <c r="U44"/>
  <c r="U43"/>
  <c r="U42"/>
  <c r="U41"/>
  <c r="U40"/>
  <c r="S46"/>
  <c r="S45"/>
  <c r="S44"/>
  <c r="S43"/>
  <c r="S42"/>
  <c r="S41"/>
  <c r="Q46"/>
  <c r="Q45"/>
  <c r="Q44"/>
  <c r="Q43"/>
  <c r="Q42"/>
  <c r="Q41"/>
  <c r="Q40"/>
  <c r="Q38" s="1"/>
  <c r="O46"/>
  <c r="O45"/>
  <c r="O44"/>
  <c r="O43"/>
  <c r="O42"/>
  <c r="O41"/>
  <c r="O40"/>
  <c r="AE38"/>
  <c r="AA39"/>
  <c r="AA38" s="1"/>
  <c r="W39"/>
  <c r="W38" s="1"/>
  <c r="U39"/>
  <c r="U38" s="1"/>
  <c r="S38"/>
  <c r="O39"/>
  <c r="O38" s="1"/>
  <c r="M46"/>
  <c r="M45"/>
  <c r="M44"/>
  <c r="M43"/>
  <c r="M42"/>
  <c r="M41"/>
  <c r="M40"/>
  <c r="K46"/>
  <c r="K45"/>
  <c r="K44"/>
  <c r="K43"/>
  <c r="K42"/>
  <c r="K41"/>
  <c r="K40"/>
  <c r="M39"/>
  <c r="M38" s="1"/>
  <c r="K39"/>
  <c r="K38" s="1"/>
  <c r="I46"/>
  <c r="I45"/>
  <c r="I44"/>
  <c r="I43"/>
  <c r="I42"/>
  <c r="I41"/>
  <c r="I40"/>
  <c r="I39"/>
  <c r="I38" s="1"/>
  <c r="AG45"/>
  <c r="AG46"/>
  <c r="AG10"/>
  <c r="AG9"/>
  <c r="I14"/>
  <c r="K14"/>
  <c r="O14"/>
  <c r="Q14"/>
  <c r="U14"/>
  <c r="Y14"/>
  <c r="AA14"/>
  <c r="AC14"/>
  <c r="AE14"/>
  <c r="J11"/>
  <c r="L8" s="1"/>
  <c r="L11" s="1"/>
  <c r="I11"/>
  <c r="K8" s="1"/>
  <c r="K11" s="1"/>
  <c r="AG47"/>
  <c r="AG50"/>
  <c r="M49" l="1"/>
  <c r="K49"/>
  <c r="S49"/>
  <c r="U49"/>
  <c r="AE49"/>
  <c r="AC49"/>
  <c r="AA49"/>
  <c r="Y49"/>
  <c r="W49"/>
  <c r="Q49"/>
  <c r="O49"/>
  <c r="I49"/>
  <c r="I51" s="1"/>
  <c r="N8"/>
  <c r="M8"/>
  <c r="M11" s="1"/>
  <c r="AG14"/>
  <c r="N11" l="1"/>
  <c r="P8" s="1"/>
  <c r="P11" s="1"/>
  <c r="R8" s="1"/>
  <c r="R11" l="1"/>
  <c r="T8" s="1"/>
  <c r="O8"/>
  <c r="O11" l="1"/>
  <c r="T11"/>
  <c r="V8" s="1"/>
  <c r="V11" s="1"/>
  <c r="X8" s="1"/>
  <c r="X11" s="1"/>
  <c r="Z8" s="1"/>
  <c r="Z11" s="1"/>
  <c r="Q8"/>
  <c r="Q11" s="1"/>
  <c r="AB8" l="1"/>
  <c r="AB11" s="1"/>
  <c r="S8"/>
  <c r="S11" s="1"/>
  <c r="AD8" l="1"/>
  <c r="AD11" s="1"/>
  <c r="U8"/>
  <c r="U11" s="1"/>
  <c r="AF8" l="1"/>
  <c r="AF11" s="1"/>
  <c r="W8"/>
  <c r="W11" s="1"/>
  <c r="Y8" l="1"/>
  <c r="Y11" l="1"/>
  <c r="AA8" s="1"/>
  <c r="AA11" l="1"/>
  <c r="AC8" s="1"/>
  <c r="AC11" l="1"/>
  <c r="AE8" s="1"/>
  <c r="AG43"/>
  <c r="AG42"/>
  <c r="AG41"/>
  <c r="AG40"/>
  <c r="AG44"/>
  <c r="AG38"/>
  <c r="AG39"/>
  <c r="AG8" l="1"/>
  <c r="AG49"/>
  <c r="AE11" l="1"/>
  <c r="AG11" s="1"/>
  <c r="K51"/>
  <c r="M51" s="1"/>
  <c r="O51" s="1"/>
  <c r="Q51" s="1"/>
  <c r="S51" s="1"/>
  <c r="U51" l="1"/>
  <c r="W51" s="1"/>
  <c r="Y51" l="1"/>
  <c r="AA51" s="1"/>
  <c r="AC51" s="1"/>
  <c r="AE51" s="1"/>
  <c r="AG52" s="1"/>
  <c r="AG51"/>
</calcChain>
</file>

<file path=xl/sharedStrings.xml><?xml version="1.0" encoding="utf-8"?>
<sst xmlns="http://schemas.openxmlformats.org/spreadsheetml/2006/main" count="83" uniqueCount="48">
  <si>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</si>
  <si>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</si>
  <si>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</si>
  <si>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</si>
  <si>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</si>
  <si>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</si>
  <si>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</si>
  <si>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</si>
  <si>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</si>
  <si>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</si>
  <si>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</si>
  <si>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</si>
  <si>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</si>
  <si>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</si>
  <si>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</si>
  <si>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</si>
  <si>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</si>
  <si>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</si>
  <si>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</si>
  <si>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</si>
  <si>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</si>
  <si>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</si>
  <si>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</si>
  <si>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</si>
  <si>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</si>
  <si>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</si>
  <si>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</si>
  <si>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</si>
  <si>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</si>
  <si>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</si>
  <si>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</si>
  <si>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</si>
  <si>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</si>
  <si>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</si>
  <si>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</si>
  <si>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адрес: Береговая 8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</si>
  <si>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</si>
  <si>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</si>
  <si>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>ОДН за ХВС</t>
  </si>
  <si>
    <t>ОДН за ГВС</t>
  </si>
  <si>
    <t xml:space="preserve">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2020 год</t>
  </si>
  <si>
    <t>остекление окон</t>
  </si>
  <si>
    <t>восстановление освещения</t>
  </si>
  <si>
    <t>замена шарового крана</t>
  </si>
  <si>
    <t>прочистка шланга холодной воды</t>
  </si>
  <si>
    <t>прочистка канализации кв.5 от 17.08.2020</t>
  </si>
  <si>
    <t>санитарная обработка общего имущества</t>
  </si>
  <si>
    <t>прочистка канализации  от 19.10.2020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</si>
</sst>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52"/>
  <sheetViews>
    <sheetView tabSelected="1" zoomScale="70" zoomScaleNormal="70" workbookViewId="0">
      <pane xSplit="8" ySplit="7" topLeftCell="N32" activePane="bottomRight" state="frozen"/>
      <selection pane="topRight" activeCell="H1" sqref="H1"/>
      <selection pane="bottomLeft" activeCell="A8" sqref="A8"/>
      <selection pane="bottomRight" activeCell="AE14" sqref="AE14:AF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7" width="5.28515625" customWidth="1"/>
    <col min="8" max="8" width="6.28515625" customWidth="1"/>
    <col min="9" max="9" width="10.42578125" customWidth="1"/>
    <col min="10" max="10" width="9" customWidth="1"/>
    <col min="11" max="11" width="10.42578125" customWidth="1"/>
    <col min="12" max="12" width="9.42578125" bestFit="1" customWidth="1"/>
    <col min="13" max="13" width="10.140625" customWidth="1"/>
    <col min="14" max="14" width="9.42578125" bestFit="1" customWidth="1"/>
    <col min="15" max="15" width="10.42578125" customWidth="1"/>
    <col min="16" max="16" width="9.42578125" bestFit="1" customWidth="1"/>
    <col min="17" max="17" width="10.85546875" customWidth="1"/>
    <col min="18" max="18" width="9.42578125" bestFit="1" customWidth="1"/>
    <col min="19" max="19" width="11.140625" customWidth="1"/>
    <col min="20" max="20" width="9.42578125" bestFit="1" customWidth="1"/>
    <col min="21" max="21" width="11.42578125" customWidth="1"/>
    <col min="22" max="22" width="9.42578125" bestFit="1" customWidth="1"/>
    <col min="23" max="23" width="11.140625" customWidth="1"/>
    <col min="24" max="24" width="9.42578125" bestFit="1" customWidth="1"/>
    <col min="25" max="25" width="10.28515625" customWidth="1"/>
    <col min="26" max="26" width="9.42578125" bestFit="1" customWidth="1"/>
    <col min="27" max="27" width="10.85546875" customWidth="1"/>
    <col min="28" max="28" width="9.42578125" bestFit="1" customWidth="1"/>
    <col min="29" max="29" width="10.7109375" customWidth="1"/>
    <col min="30" max="30" width="9.42578125" bestFit="1" customWidth="1"/>
    <col min="31" max="31" width="11.42578125" customWidth="1"/>
    <col min="32" max="32" width="9.42578125" bestFit="1" customWidth="1"/>
    <col min="33" max="33" width="11.85546875" customWidth="1"/>
  </cols>
  <sheetData>
    <row r="2" spans="1:33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"/>
    </row>
    <row r="3" spans="1:33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"/>
    </row>
    <row r="4" spans="1:33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5">
        <v>1730.8</v>
      </c>
      <c r="S4" s="3" t="s">
        <v>30</v>
      </c>
      <c r="T4" s="3"/>
      <c r="Y4" s="3"/>
      <c r="Z4" s="3"/>
      <c r="AA4" s="3"/>
      <c r="AB4" s="3"/>
      <c r="AC4" s="3"/>
      <c r="AD4" s="3"/>
      <c r="AE4" s="3"/>
      <c r="AF4" s="3"/>
    </row>
    <row r="6" spans="1:33">
      <c r="A6" s="1" t="s">
        <v>0</v>
      </c>
      <c r="B6" s="55" t="s">
        <v>1</v>
      </c>
      <c r="C6" s="56"/>
      <c r="D6" s="56"/>
      <c r="E6" s="56"/>
      <c r="F6" s="56"/>
      <c r="G6" s="56"/>
      <c r="H6" s="57"/>
      <c r="I6" s="53" t="s">
        <v>2</v>
      </c>
      <c r="J6" s="54"/>
      <c r="K6" s="53" t="s">
        <v>3</v>
      </c>
      <c r="L6" s="54"/>
      <c r="M6" s="53" t="s">
        <v>4</v>
      </c>
      <c r="N6" s="54"/>
      <c r="O6" s="53" t="s">
        <v>5</v>
      </c>
      <c r="P6" s="54"/>
      <c r="Q6" s="53" t="s">
        <v>6</v>
      </c>
      <c r="R6" s="54"/>
      <c r="S6" s="53" t="s">
        <v>7</v>
      </c>
      <c r="T6" s="54"/>
      <c r="U6" s="53" t="s">
        <v>8</v>
      </c>
      <c r="V6" s="54"/>
      <c r="W6" s="53" t="s">
        <v>9</v>
      </c>
      <c r="X6" s="54"/>
      <c r="Y6" s="53" t="s">
        <v>10</v>
      </c>
      <c r="Z6" s="54"/>
      <c r="AA6" s="53" t="s">
        <v>11</v>
      </c>
      <c r="AB6" s="54"/>
      <c r="AC6" s="53" t="s">
        <v>12</v>
      </c>
      <c r="AD6" s="54"/>
      <c r="AE6" s="53" t="s">
        <v>13</v>
      </c>
      <c r="AF6" s="54"/>
      <c r="AG6" s="1" t="s">
        <v>31</v>
      </c>
    </row>
    <row r="7" spans="1:33">
      <c r="A7" s="1">
        <v>1</v>
      </c>
      <c r="B7" s="47" t="s">
        <v>14</v>
      </c>
      <c r="C7" s="48"/>
      <c r="D7" s="48"/>
      <c r="E7" s="48"/>
      <c r="F7" s="48"/>
      <c r="G7" s="48"/>
      <c r="H7" s="49"/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2" t="s">
        <v>33</v>
      </c>
      <c r="AF7" s="2" t="s">
        <v>34</v>
      </c>
      <c r="AG7" s="1"/>
    </row>
    <row r="8" spans="1:33">
      <c r="A8" s="1"/>
      <c r="B8" s="44" t="s">
        <v>15</v>
      </c>
      <c r="C8" s="45"/>
      <c r="D8" s="45"/>
      <c r="E8" s="45"/>
      <c r="F8" s="45"/>
      <c r="G8" s="45"/>
      <c r="H8" s="45"/>
      <c r="I8" s="6">
        <v>968354.82</v>
      </c>
      <c r="J8" s="6">
        <v>47785.58</v>
      </c>
      <c r="K8" s="6">
        <f>I11</f>
        <v>881000.83</v>
      </c>
      <c r="L8" s="6">
        <f>J11</f>
        <v>47703.22</v>
      </c>
      <c r="M8" s="6">
        <f t="shared" ref="M8:AF8" si="0">K11</f>
        <v>884241.86</v>
      </c>
      <c r="N8" s="6">
        <f t="shared" si="0"/>
        <v>47616.090000000004</v>
      </c>
      <c r="O8" s="6">
        <f t="shared" si="0"/>
        <v>882282.05999999994</v>
      </c>
      <c r="P8" s="6">
        <f t="shared" si="0"/>
        <v>47530.600000000006</v>
      </c>
      <c r="Q8" s="6">
        <f t="shared" si="0"/>
        <v>885527.55999999994</v>
      </c>
      <c r="R8" s="6">
        <f t="shared" si="0"/>
        <v>47442.950000000004</v>
      </c>
      <c r="S8" s="6">
        <f t="shared" si="0"/>
        <v>901441.36999999988</v>
      </c>
      <c r="T8" s="6">
        <f t="shared" si="0"/>
        <v>47378.250000000007</v>
      </c>
      <c r="U8" s="6">
        <f t="shared" si="0"/>
        <v>903629.80999999982</v>
      </c>
      <c r="V8" s="6">
        <f t="shared" si="0"/>
        <v>46403.520000000004</v>
      </c>
      <c r="W8" s="6">
        <f t="shared" si="0"/>
        <v>890553.45999999985</v>
      </c>
      <c r="X8" s="6">
        <f t="shared" si="0"/>
        <v>46341.9</v>
      </c>
      <c r="Y8" s="6">
        <f t="shared" si="0"/>
        <v>825243.71999999986</v>
      </c>
      <c r="Z8" s="6">
        <f t="shared" si="0"/>
        <v>46271.67</v>
      </c>
      <c r="AA8" s="6">
        <f t="shared" si="0"/>
        <v>806611.79999999981</v>
      </c>
      <c r="AB8" s="6">
        <f t="shared" si="0"/>
        <v>46168.38</v>
      </c>
      <c r="AC8" s="6">
        <f t="shared" si="0"/>
        <v>824330.7799999998</v>
      </c>
      <c r="AD8" s="6">
        <f t="shared" si="0"/>
        <v>46168.38</v>
      </c>
      <c r="AE8" s="6">
        <f>AC11</f>
        <v>843957.83999999973</v>
      </c>
      <c r="AF8" s="6">
        <f t="shared" si="0"/>
        <v>46066.899999999994</v>
      </c>
      <c r="AG8" s="7">
        <f>SUM(I8:AE8)</f>
        <v>11013986.450000001</v>
      </c>
    </row>
    <row r="9" spans="1:33">
      <c r="A9" s="1"/>
      <c r="B9" s="44" t="s">
        <v>16</v>
      </c>
      <c r="C9" s="45"/>
      <c r="D9" s="45"/>
      <c r="E9" s="45"/>
      <c r="F9" s="45"/>
      <c r="G9" s="45"/>
      <c r="H9" s="45"/>
      <c r="I9" s="6">
        <f>32400.6-94183.23</f>
        <v>-61782.63</v>
      </c>
      <c r="J9" s="6">
        <f>0-2.24</f>
        <v>-2.2400000000000002</v>
      </c>
      <c r="K9" s="6">
        <f>32400.6-14434.44</f>
        <v>17966.159999999996</v>
      </c>
      <c r="L9" s="6">
        <v>0</v>
      </c>
      <c r="M9" s="6">
        <f>32400.61-19331.77</f>
        <v>13068.84</v>
      </c>
      <c r="N9" s="6">
        <v>0</v>
      </c>
      <c r="O9" s="6">
        <f>32400.6-13353.93</f>
        <v>19046.669999999998</v>
      </c>
      <c r="P9" s="6">
        <v>0</v>
      </c>
      <c r="Q9" s="6">
        <v>32400.6</v>
      </c>
      <c r="R9" s="6">
        <v>0</v>
      </c>
      <c r="S9" s="6">
        <f>32400.6-20614.13</f>
        <v>11786.469999999998</v>
      </c>
      <c r="T9" s="6">
        <f>0-908.36</f>
        <v>-908.36</v>
      </c>
      <c r="U9" s="6">
        <f>32400.6-22781.47</f>
        <v>9619.1299999999974</v>
      </c>
      <c r="V9" s="6">
        <v>0</v>
      </c>
      <c r="W9" s="6">
        <f>32400.6-11390.73</f>
        <v>21009.87</v>
      </c>
      <c r="X9" s="6">
        <v>0</v>
      </c>
      <c r="Y9" s="6">
        <f>32400.6-26827.13</f>
        <v>5573.4699999999975</v>
      </c>
      <c r="Z9" s="6">
        <v>0</v>
      </c>
      <c r="AA9" s="6">
        <v>32400.6</v>
      </c>
      <c r="AB9" s="6">
        <v>0</v>
      </c>
      <c r="AC9" s="6">
        <f>32400.6-7801.24</f>
        <v>24599.360000000001</v>
      </c>
      <c r="AD9" s="6">
        <v>0</v>
      </c>
      <c r="AE9" s="6">
        <f>33525.63-10742.61</f>
        <v>22783.019999999997</v>
      </c>
      <c r="AF9" s="6">
        <v>0</v>
      </c>
      <c r="AG9" s="7">
        <f>SUM(I9:AF9)</f>
        <v>147560.95999999999</v>
      </c>
    </row>
    <row r="10" spans="1:33">
      <c r="A10" s="1"/>
      <c r="B10" s="44" t="s">
        <v>17</v>
      </c>
      <c r="C10" s="45"/>
      <c r="D10" s="45"/>
      <c r="E10" s="45"/>
      <c r="F10" s="45"/>
      <c r="G10" s="45"/>
      <c r="H10" s="45"/>
      <c r="I10" s="6">
        <v>25571.360000000001</v>
      </c>
      <c r="J10" s="6">
        <v>80.12</v>
      </c>
      <c r="K10" s="6">
        <v>14725.13</v>
      </c>
      <c r="L10" s="6">
        <v>87.13</v>
      </c>
      <c r="M10" s="6">
        <v>15028.64</v>
      </c>
      <c r="N10" s="6">
        <v>85.49</v>
      </c>
      <c r="O10" s="6">
        <v>15801.17</v>
      </c>
      <c r="P10" s="6">
        <v>87.65</v>
      </c>
      <c r="Q10" s="6">
        <v>16486.79</v>
      </c>
      <c r="R10" s="6">
        <v>64.7</v>
      </c>
      <c r="S10" s="6">
        <v>9598.0300000000007</v>
      </c>
      <c r="T10" s="6">
        <v>66.37</v>
      </c>
      <c r="U10" s="6">
        <v>22695.48</v>
      </c>
      <c r="V10" s="6">
        <v>61.62</v>
      </c>
      <c r="W10" s="6">
        <v>86319.61</v>
      </c>
      <c r="X10" s="6">
        <v>70.23</v>
      </c>
      <c r="Y10" s="6">
        <v>24205.39</v>
      </c>
      <c r="Z10" s="6">
        <v>103.29</v>
      </c>
      <c r="AA10" s="6">
        <v>14681.62</v>
      </c>
      <c r="AB10" s="6">
        <v>0</v>
      </c>
      <c r="AC10" s="6">
        <v>4972.3</v>
      </c>
      <c r="AD10" s="6">
        <v>101.48</v>
      </c>
      <c r="AE10" s="6">
        <v>34508.75</v>
      </c>
      <c r="AF10" s="6">
        <v>0</v>
      </c>
      <c r="AG10" s="7">
        <f>SUM(I10:AF10)</f>
        <v>285402.34999999998</v>
      </c>
    </row>
    <row r="11" spans="1:33">
      <c r="A11" s="1"/>
      <c r="B11" s="44" t="s">
        <v>18</v>
      </c>
      <c r="C11" s="45"/>
      <c r="D11" s="45"/>
      <c r="E11" s="45"/>
      <c r="F11" s="45"/>
      <c r="G11" s="45"/>
      <c r="H11" s="45"/>
      <c r="I11" s="6">
        <f>I8+I9-I10</f>
        <v>881000.83</v>
      </c>
      <c r="J11" s="6">
        <f t="shared" ref="J11:AF11" si="1">J8+J9-J10</f>
        <v>47703.22</v>
      </c>
      <c r="K11" s="6">
        <f t="shared" si="1"/>
        <v>884241.86</v>
      </c>
      <c r="L11" s="6">
        <f t="shared" si="1"/>
        <v>47616.090000000004</v>
      </c>
      <c r="M11" s="6">
        <f t="shared" si="1"/>
        <v>882282.05999999994</v>
      </c>
      <c r="N11" s="6">
        <f t="shared" si="1"/>
        <v>47530.600000000006</v>
      </c>
      <c r="O11" s="6">
        <f t="shared" si="1"/>
        <v>885527.55999999994</v>
      </c>
      <c r="P11" s="6">
        <f t="shared" si="1"/>
        <v>47442.950000000004</v>
      </c>
      <c r="Q11" s="6">
        <f t="shared" si="1"/>
        <v>901441.36999999988</v>
      </c>
      <c r="R11" s="6">
        <f t="shared" si="1"/>
        <v>47378.250000000007</v>
      </c>
      <c r="S11" s="6">
        <f t="shared" si="1"/>
        <v>903629.80999999982</v>
      </c>
      <c r="T11" s="6">
        <f t="shared" si="1"/>
        <v>46403.520000000004</v>
      </c>
      <c r="U11" s="6">
        <f>U8+U9-U10</f>
        <v>890553.45999999985</v>
      </c>
      <c r="V11" s="6">
        <f t="shared" si="1"/>
        <v>46341.9</v>
      </c>
      <c r="W11" s="6">
        <f t="shared" si="1"/>
        <v>825243.71999999986</v>
      </c>
      <c r="X11" s="6">
        <f t="shared" si="1"/>
        <v>46271.67</v>
      </c>
      <c r="Y11" s="6">
        <f t="shared" si="1"/>
        <v>806611.79999999981</v>
      </c>
      <c r="Z11" s="6">
        <f t="shared" si="1"/>
        <v>46168.38</v>
      </c>
      <c r="AA11" s="6">
        <f t="shared" si="1"/>
        <v>824330.7799999998</v>
      </c>
      <c r="AB11" s="6">
        <f t="shared" si="1"/>
        <v>46168.38</v>
      </c>
      <c r="AC11" s="6">
        <f t="shared" si="1"/>
        <v>843957.83999999973</v>
      </c>
      <c r="AD11" s="6">
        <f t="shared" si="1"/>
        <v>46066.899999999994</v>
      </c>
      <c r="AE11" s="6">
        <f t="shared" si="1"/>
        <v>832232.10999999975</v>
      </c>
      <c r="AF11" s="6">
        <f t="shared" si="1"/>
        <v>46066.899999999994</v>
      </c>
      <c r="AG11" s="7">
        <f>SUM(I11:AE11)</f>
        <v>10876145.059999999</v>
      </c>
    </row>
    <row r="12" spans="1:33">
      <c r="A12" s="1"/>
      <c r="B12" s="44"/>
      <c r="C12" s="45"/>
      <c r="D12" s="45"/>
      <c r="E12" s="45"/>
      <c r="F12" s="45"/>
      <c r="G12" s="45"/>
      <c r="H12" s="46"/>
      <c r="I12" s="35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6"/>
      <c r="AG12" s="7"/>
    </row>
    <row r="13" spans="1:33">
      <c r="A13" s="1"/>
      <c r="B13" s="47" t="s">
        <v>19</v>
      </c>
      <c r="C13" s="48"/>
      <c r="D13" s="48"/>
      <c r="E13" s="48"/>
      <c r="F13" s="48"/>
      <c r="G13" s="48"/>
      <c r="H13" s="49"/>
      <c r="I13" s="35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6"/>
      <c r="AG13" s="7"/>
    </row>
    <row r="14" spans="1:33">
      <c r="A14" s="1">
        <v>2</v>
      </c>
      <c r="B14" s="50" t="s">
        <v>28</v>
      </c>
      <c r="C14" s="51"/>
      <c r="D14" s="51"/>
      <c r="E14" s="51"/>
      <c r="F14" s="51"/>
      <c r="G14" s="51"/>
      <c r="H14" s="52"/>
      <c r="I14" s="35">
        <f>SUM(I15:J36)</f>
        <v>3563.5</v>
      </c>
      <c r="J14" s="36"/>
      <c r="K14" s="35">
        <f t="shared" ref="K14" si="2">SUM(K15:L36)</f>
        <v>0</v>
      </c>
      <c r="L14" s="36"/>
      <c r="M14" s="35">
        <f>SUM(M15:N36)</f>
        <v>1770.2</v>
      </c>
      <c r="N14" s="36"/>
      <c r="O14" s="35">
        <f t="shared" ref="O14" si="3">SUM(O15:P36)</f>
        <v>2175.8000000000002</v>
      </c>
      <c r="P14" s="36"/>
      <c r="Q14" s="35">
        <f t="shared" ref="Q14" si="4">SUM(Q15:R36)</f>
        <v>1681.3</v>
      </c>
      <c r="R14" s="36"/>
      <c r="S14" s="35">
        <f>SUM(S15:T36)</f>
        <v>2852.1000000000004</v>
      </c>
      <c r="T14" s="36"/>
      <c r="U14" s="35">
        <f t="shared" ref="U14" si="5">SUM(U15:V36)</f>
        <v>2274.6999999999998</v>
      </c>
      <c r="V14" s="36"/>
      <c r="W14" s="35">
        <f>SUM(W15:X36)</f>
        <v>4721.88</v>
      </c>
      <c r="X14" s="36"/>
      <c r="Y14" s="35">
        <f t="shared" ref="Y14" si="6">SUM(Y15:Z36)</f>
        <v>2175.8000000000002</v>
      </c>
      <c r="Z14" s="36"/>
      <c r="AA14" s="35">
        <f t="shared" ref="AA14" si="7">SUM(AA15:AB36)</f>
        <v>5389.17</v>
      </c>
      <c r="AB14" s="36"/>
      <c r="AC14" s="35">
        <f t="shared" ref="AC14" si="8">SUM(AC15:AD36)</f>
        <v>2485.4</v>
      </c>
      <c r="AD14" s="36"/>
      <c r="AE14" s="35">
        <f t="shared" ref="AE14" si="9">SUM(AE15:AF36)</f>
        <v>2782.1</v>
      </c>
      <c r="AF14" s="36"/>
      <c r="AG14" s="7">
        <f>SUM(I14:AE14)</f>
        <v>31871.949999999997</v>
      </c>
    </row>
    <row r="15" spans="1:33" ht="21" customHeight="1">
      <c r="A15" s="1"/>
      <c r="B15" s="32" t="s">
        <v>41</v>
      </c>
      <c r="C15" s="33"/>
      <c r="D15" s="33"/>
      <c r="E15" s="33"/>
      <c r="F15" s="33"/>
      <c r="G15" s="33"/>
      <c r="H15" s="33"/>
      <c r="I15" s="35">
        <v>3002.1</v>
      </c>
      <c r="J15" s="36"/>
      <c r="K15" s="35"/>
      <c r="L15" s="36"/>
      <c r="M15" s="35"/>
      <c r="N15" s="36"/>
      <c r="O15" s="35"/>
      <c r="P15" s="36"/>
      <c r="Q15" s="35"/>
      <c r="R15" s="36"/>
      <c r="S15" s="35"/>
      <c r="T15" s="36"/>
      <c r="U15" s="35"/>
      <c r="V15" s="36"/>
      <c r="W15" s="35"/>
      <c r="X15" s="36"/>
      <c r="Y15" s="35"/>
      <c r="Z15" s="36"/>
      <c r="AA15" s="35"/>
      <c r="AB15" s="36"/>
      <c r="AC15" s="35"/>
      <c r="AD15" s="36"/>
      <c r="AE15" s="35"/>
      <c r="AF15" s="36"/>
      <c r="AG15" s="7"/>
    </row>
    <row r="16" spans="1:33" ht="29.25" customHeight="1">
      <c r="A16" s="1"/>
      <c r="B16" s="32" t="s">
        <v>42</v>
      </c>
      <c r="C16" s="33"/>
      <c r="D16" s="33"/>
      <c r="E16" s="33"/>
      <c r="F16" s="33"/>
      <c r="G16" s="33"/>
      <c r="H16" s="33"/>
      <c r="I16" s="35">
        <v>561.4</v>
      </c>
      <c r="J16" s="36"/>
      <c r="K16" s="35"/>
      <c r="L16" s="36"/>
      <c r="M16" s="35"/>
      <c r="N16" s="36"/>
      <c r="O16" s="35"/>
      <c r="P16" s="36"/>
      <c r="Q16" s="35"/>
      <c r="R16" s="36"/>
      <c r="S16" s="35"/>
      <c r="T16" s="36"/>
      <c r="U16" s="35"/>
      <c r="V16" s="36"/>
      <c r="W16" s="35"/>
      <c r="X16" s="36"/>
      <c r="Y16" s="35"/>
      <c r="Z16" s="36"/>
      <c r="AA16" s="35"/>
      <c r="AB16" s="36"/>
      <c r="AC16" s="35"/>
      <c r="AD16" s="36"/>
      <c r="AE16" s="35"/>
      <c r="AF16" s="36"/>
      <c r="AG16" s="7"/>
    </row>
    <row r="17" spans="1:33" ht="29.25" customHeight="1">
      <c r="A17" s="1"/>
      <c r="B17" s="32" t="s">
        <v>43</v>
      </c>
      <c r="C17" s="33"/>
      <c r="D17" s="33"/>
      <c r="E17" s="33"/>
      <c r="F17" s="33"/>
      <c r="G17" s="33"/>
      <c r="H17" s="33"/>
      <c r="I17" s="35"/>
      <c r="J17" s="36"/>
      <c r="K17" s="35"/>
      <c r="L17" s="36"/>
      <c r="M17" s="35">
        <v>1231</v>
      </c>
      <c r="N17" s="36"/>
      <c r="O17" s="35"/>
      <c r="P17" s="36"/>
      <c r="Q17" s="35"/>
      <c r="R17" s="36"/>
      <c r="S17" s="35"/>
      <c r="T17" s="36"/>
      <c r="U17" s="35"/>
      <c r="V17" s="36"/>
      <c r="W17" s="35"/>
      <c r="X17" s="36"/>
      <c r="Y17" s="35"/>
      <c r="Z17" s="36"/>
      <c r="AA17" s="35"/>
      <c r="AB17" s="36"/>
      <c r="AC17" s="35"/>
      <c r="AD17" s="36"/>
      <c r="AE17" s="35"/>
      <c r="AF17" s="36"/>
      <c r="AG17" s="7"/>
    </row>
    <row r="18" spans="1:33" ht="29.25" customHeight="1">
      <c r="A18" s="1"/>
      <c r="B18" s="32" t="s">
        <v>42</v>
      </c>
      <c r="C18" s="33"/>
      <c r="D18" s="33"/>
      <c r="E18" s="33"/>
      <c r="F18" s="33"/>
      <c r="G18" s="33"/>
      <c r="H18" s="33"/>
      <c r="I18" s="35"/>
      <c r="J18" s="36"/>
      <c r="K18" s="35"/>
      <c r="L18" s="36"/>
      <c r="M18" s="35">
        <v>539.20000000000005</v>
      </c>
      <c r="N18" s="36"/>
      <c r="O18" s="35"/>
      <c r="P18" s="36"/>
      <c r="Q18" s="35"/>
      <c r="R18" s="36"/>
      <c r="S18" s="35"/>
      <c r="T18" s="36"/>
      <c r="U18" s="35"/>
      <c r="V18" s="36"/>
      <c r="W18" s="35"/>
      <c r="X18" s="36"/>
      <c r="Y18" s="35"/>
      <c r="Z18" s="36"/>
      <c r="AA18" s="35"/>
      <c r="AB18" s="36"/>
      <c r="AC18" s="35"/>
      <c r="AD18" s="36"/>
      <c r="AE18" s="35"/>
      <c r="AF18" s="36"/>
      <c r="AG18" s="7"/>
    </row>
    <row r="19" spans="1:33" ht="27.75" customHeight="1">
      <c r="A19" s="1"/>
      <c r="B19" s="32" t="s">
        <v>46</v>
      </c>
      <c r="C19" s="33"/>
      <c r="D19" s="33"/>
      <c r="E19" s="33"/>
      <c r="F19" s="33"/>
      <c r="G19" s="33"/>
      <c r="H19" s="33"/>
      <c r="I19" s="35"/>
      <c r="J19" s="36"/>
      <c r="K19" s="35"/>
      <c r="L19" s="36"/>
      <c r="M19" s="35"/>
      <c r="N19" s="36"/>
      <c r="O19" s="35">
        <v>2175.8000000000002</v>
      </c>
      <c r="P19" s="36"/>
      <c r="Q19" s="35"/>
      <c r="R19" s="36"/>
      <c r="S19" s="35"/>
      <c r="T19" s="36"/>
      <c r="U19" s="35"/>
      <c r="V19" s="36"/>
      <c r="W19" s="35"/>
      <c r="X19" s="36"/>
      <c r="Y19" s="35"/>
      <c r="Z19" s="36"/>
      <c r="AA19" s="35"/>
      <c r="AB19" s="36"/>
      <c r="AC19" s="35"/>
      <c r="AD19" s="36"/>
      <c r="AE19" s="35"/>
      <c r="AF19" s="36"/>
      <c r="AG19" s="7"/>
    </row>
    <row r="20" spans="1:33" ht="30.75" customHeight="1">
      <c r="A20" s="1"/>
      <c r="B20" s="32" t="s">
        <v>46</v>
      </c>
      <c r="C20" s="33"/>
      <c r="D20" s="33"/>
      <c r="E20" s="33"/>
      <c r="F20" s="33"/>
      <c r="G20" s="33"/>
      <c r="H20" s="34"/>
      <c r="I20" s="10"/>
      <c r="J20" s="11"/>
      <c r="K20" s="10"/>
      <c r="L20" s="11"/>
      <c r="M20" s="10"/>
      <c r="N20" s="11"/>
      <c r="O20" s="10"/>
      <c r="P20" s="11"/>
      <c r="Q20" s="35">
        <v>1681.3</v>
      </c>
      <c r="R20" s="36"/>
      <c r="S20" s="10"/>
      <c r="T20" s="11"/>
      <c r="U20" s="10"/>
      <c r="V20" s="11"/>
      <c r="W20" s="10"/>
      <c r="X20" s="11"/>
      <c r="Y20" s="35"/>
      <c r="Z20" s="36"/>
      <c r="AA20" s="10"/>
      <c r="AB20" s="11"/>
      <c r="AC20" s="10"/>
      <c r="AD20" s="11"/>
      <c r="AE20" s="35"/>
      <c r="AF20" s="36"/>
      <c r="AG20" s="7"/>
    </row>
    <row r="21" spans="1:33" ht="31.5" customHeight="1">
      <c r="A21" s="1"/>
      <c r="B21" s="32" t="s">
        <v>46</v>
      </c>
      <c r="C21" s="33"/>
      <c r="D21" s="33"/>
      <c r="E21" s="33"/>
      <c r="F21" s="33"/>
      <c r="G21" s="33"/>
      <c r="H21" s="34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35">
        <v>2076.9</v>
      </c>
      <c r="T21" s="36"/>
      <c r="U21" s="10"/>
      <c r="V21" s="11"/>
      <c r="W21" s="10"/>
      <c r="X21" s="11"/>
      <c r="Y21" s="10"/>
      <c r="Z21" s="11"/>
      <c r="AA21" s="35"/>
      <c r="AB21" s="36"/>
      <c r="AC21" s="10"/>
      <c r="AD21" s="11"/>
      <c r="AE21" s="35"/>
      <c r="AF21" s="36"/>
      <c r="AG21" s="7"/>
    </row>
    <row r="22" spans="1:33" ht="31.5" customHeight="1">
      <c r="A22" s="1"/>
      <c r="B22" s="32" t="s">
        <v>44</v>
      </c>
      <c r="C22" s="33"/>
      <c r="D22" s="33"/>
      <c r="E22" s="33"/>
      <c r="F22" s="33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35">
        <v>775.2</v>
      </c>
      <c r="T22" s="36"/>
      <c r="U22" s="12"/>
      <c r="V22" s="13"/>
      <c r="W22" s="12"/>
      <c r="X22" s="13"/>
      <c r="Y22" s="12"/>
      <c r="Z22" s="13"/>
      <c r="AA22" s="35"/>
      <c r="AB22" s="36"/>
      <c r="AC22" s="12"/>
      <c r="AD22" s="13"/>
      <c r="AE22" s="12"/>
      <c r="AF22" s="13"/>
      <c r="AG22" s="7"/>
    </row>
    <row r="23" spans="1:33" ht="31.5" customHeight="1">
      <c r="A23" s="1"/>
      <c r="B23" s="32" t="s">
        <v>46</v>
      </c>
      <c r="C23" s="33"/>
      <c r="D23" s="33"/>
      <c r="E23" s="33"/>
      <c r="F23" s="33"/>
      <c r="G23" s="33"/>
      <c r="H23" s="34"/>
      <c r="I23" s="12"/>
      <c r="J23" s="13"/>
      <c r="K23" s="12"/>
      <c r="L23" s="13"/>
      <c r="M23" s="12"/>
      <c r="N23" s="13"/>
      <c r="O23" s="12"/>
      <c r="P23" s="13"/>
      <c r="Q23" s="12"/>
      <c r="R23" s="13"/>
      <c r="S23" s="12"/>
      <c r="T23" s="13"/>
      <c r="U23" s="35">
        <v>2274.6999999999998</v>
      </c>
      <c r="V23" s="36"/>
      <c r="W23" s="12"/>
      <c r="X23" s="13"/>
      <c r="Y23" s="12"/>
      <c r="Z23" s="13"/>
      <c r="AA23" s="35"/>
      <c r="AB23" s="36"/>
      <c r="AC23" s="12"/>
      <c r="AD23" s="13"/>
      <c r="AE23" s="12"/>
      <c r="AF23" s="13"/>
      <c r="AG23" s="7"/>
    </row>
    <row r="24" spans="1:33" ht="31.5" customHeight="1">
      <c r="A24" s="1"/>
      <c r="B24" s="32" t="s">
        <v>46</v>
      </c>
      <c r="C24" s="33"/>
      <c r="D24" s="33"/>
      <c r="E24" s="33"/>
      <c r="F24" s="33"/>
      <c r="G24" s="33"/>
      <c r="H24" s="34"/>
      <c r="I24" s="14"/>
      <c r="J24" s="15"/>
      <c r="K24" s="14"/>
      <c r="L24" s="15"/>
      <c r="M24" s="14"/>
      <c r="N24" s="15"/>
      <c r="O24" s="14"/>
      <c r="P24" s="15"/>
      <c r="Q24" s="14"/>
      <c r="R24" s="15"/>
      <c r="S24" s="14"/>
      <c r="T24" s="15"/>
      <c r="U24" s="14"/>
      <c r="V24" s="15"/>
      <c r="W24" s="35">
        <v>2076.9</v>
      </c>
      <c r="X24" s="36"/>
      <c r="Y24" s="14"/>
      <c r="Z24" s="15"/>
      <c r="AA24" s="14"/>
      <c r="AB24" s="15"/>
      <c r="AC24" s="35"/>
      <c r="AD24" s="36"/>
      <c r="AE24" s="14"/>
      <c r="AF24" s="15"/>
      <c r="AG24" s="7"/>
    </row>
    <row r="25" spans="1:33" ht="31.5" customHeight="1">
      <c r="A25" s="1"/>
      <c r="B25" s="32" t="s">
        <v>42</v>
      </c>
      <c r="C25" s="33"/>
      <c r="D25" s="33"/>
      <c r="E25" s="33"/>
      <c r="F25" s="33"/>
      <c r="G25" s="33"/>
      <c r="H25" s="34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35">
        <v>608.1</v>
      </c>
      <c r="X25" s="36"/>
      <c r="Y25" s="22"/>
      <c r="Z25" s="23"/>
      <c r="AA25" s="22"/>
      <c r="AB25" s="23"/>
      <c r="AC25" s="22"/>
      <c r="AD25" s="23"/>
      <c r="AE25" s="22"/>
      <c r="AF25" s="23"/>
      <c r="AG25" s="7"/>
    </row>
    <row r="26" spans="1:33" ht="31.5" customHeight="1">
      <c r="A26" s="1"/>
      <c r="B26" s="32" t="s">
        <v>45</v>
      </c>
      <c r="C26" s="33"/>
      <c r="D26" s="33"/>
      <c r="E26" s="33"/>
      <c r="F26" s="33"/>
      <c r="G26" s="33"/>
      <c r="H26" s="34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35">
        <v>2036.88</v>
      </c>
      <c r="X26" s="36"/>
      <c r="Y26" s="22"/>
      <c r="Z26" s="23"/>
      <c r="AA26" s="22"/>
      <c r="AB26" s="23"/>
      <c r="AC26" s="22"/>
      <c r="AD26" s="23"/>
      <c r="AE26" s="22"/>
      <c r="AF26" s="23"/>
      <c r="AG26" s="7"/>
    </row>
    <row r="27" spans="1:33" ht="31.5" customHeight="1">
      <c r="A27" s="1"/>
      <c r="B27" s="32" t="s">
        <v>46</v>
      </c>
      <c r="C27" s="33"/>
      <c r="D27" s="33"/>
      <c r="E27" s="33"/>
      <c r="F27" s="33"/>
      <c r="G27" s="33"/>
      <c r="H27" s="34"/>
      <c r="I27" s="16"/>
      <c r="J27" s="17"/>
      <c r="K27" s="16"/>
      <c r="L27" s="17"/>
      <c r="M27" s="16"/>
      <c r="N27" s="17"/>
      <c r="O27" s="16"/>
      <c r="P27" s="17"/>
      <c r="Q27" s="16"/>
      <c r="R27" s="17"/>
      <c r="S27" s="16"/>
      <c r="T27" s="17"/>
      <c r="U27" s="16"/>
      <c r="V27" s="17"/>
      <c r="W27" s="16"/>
      <c r="X27" s="17"/>
      <c r="Y27" s="35">
        <v>2175.8000000000002</v>
      </c>
      <c r="Z27" s="36"/>
      <c r="AA27" s="16"/>
      <c r="AB27" s="17"/>
      <c r="AC27" s="16"/>
      <c r="AD27" s="17"/>
      <c r="AE27" s="35"/>
      <c r="AF27" s="36"/>
      <c r="AG27" s="7"/>
    </row>
    <row r="28" spans="1:33" ht="31.5" customHeight="1">
      <c r="A28" s="1"/>
      <c r="B28" s="32" t="s">
        <v>46</v>
      </c>
      <c r="C28" s="33"/>
      <c r="D28" s="33"/>
      <c r="E28" s="33"/>
      <c r="F28" s="33"/>
      <c r="G28" s="33"/>
      <c r="H28" s="34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35">
        <v>2175.8000000000002</v>
      </c>
      <c r="AB28" s="36"/>
      <c r="AC28" s="20"/>
      <c r="AD28" s="21"/>
      <c r="AE28" s="20"/>
      <c r="AF28" s="21"/>
      <c r="AG28" s="7"/>
    </row>
    <row r="29" spans="1:33" ht="31.5" customHeight="1">
      <c r="A29" s="1"/>
      <c r="B29" s="32" t="s">
        <v>47</v>
      </c>
      <c r="C29" s="33"/>
      <c r="D29" s="33"/>
      <c r="E29" s="33"/>
      <c r="F29" s="33"/>
      <c r="G29" s="33"/>
      <c r="H29" s="34"/>
      <c r="I29" s="28"/>
      <c r="J29" s="29"/>
      <c r="K29" s="28"/>
      <c r="L29" s="29"/>
      <c r="M29" s="28"/>
      <c r="N29" s="29"/>
      <c r="O29" s="28"/>
      <c r="P29" s="29"/>
      <c r="Q29" s="28"/>
      <c r="R29" s="29"/>
      <c r="S29" s="28"/>
      <c r="T29" s="29"/>
      <c r="U29" s="28"/>
      <c r="V29" s="29"/>
      <c r="W29" s="28"/>
      <c r="X29" s="29"/>
      <c r="Y29" s="28"/>
      <c r="Z29" s="29"/>
      <c r="AA29" s="35">
        <v>2037.97</v>
      </c>
      <c r="AB29" s="36"/>
      <c r="AC29" s="28"/>
      <c r="AD29" s="29"/>
      <c r="AE29" s="28"/>
      <c r="AF29" s="29"/>
      <c r="AG29" s="7"/>
    </row>
    <row r="30" spans="1:33" ht="31.5" customHeight="1">
      <c r="A30" s="1"/>
      <c r="B30" s="32" t="s">
        <v>41</v>
      </c>
      <c r="C30" s="33"/>
      <c r="D30" s="33"/>
      <c r="E30" s="33"/>
      <c r="F30" s="33"/>
      <c r="G30" s="33"/>
      <c r="H30" s="34"/>
      <c r="I30" s="28"/>
      <c r="J30" s="29"/>
      <c r="K30" s="28"/>
      <c r="L30" s="29"/>
      <c r="M30" s="28"/>
      <c r="N30" s="29"/>
      <c r="O30" s="28"/>
      <c r="P30" s="29"/>
      <c r="Q30" s="28"/>
      <c r="R30" s="29"/>
      <c r="S30" s="28"/>
      <c r="T30" s="29"/>
      <c r="U30" s="28"/>
      <c r="V30" s="29"/>
      <c r="W30" s="28"/>
      <c r="X30" s="29"/>
      <c r="Y30" s="28"/>
      <c r="Z30" s="29"/>
      <c r="AA30" s="35">
        <v>1175.4000000000001</v>
      </c>
      <c r="AB30" s="36"/>
      <c r="AC30" s="28"/>
      <c r="AD30" s="29"/>
      <c r="AE30" s="28"/>
      <c r="AF30" s="29"/>
      <c r="AG30" s="7"/>
    </row>
    <row r="31" spans="1:33" ht="31.5" customHeight="1">
      <c r="A31" s="1"/>
      <c r="B31" s="32" t="s">
        <v>46</v>
      </c>
      <c r="C31" s="33"/>
      <c r="D31" s="33"/>
      <c r="E31" s="33"/>
      <c r="F31" s="33"/>
      <c r="G31" s="33"/>
      <c r="H31" s="34"/>
      <c r="I31" s="24"/>
      <c r="J31" s="25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35">
        <v>1978</v>
      </c>
      <c r="AD31" s="36"/>
      <c r="AE31" s="24"/>
      <c r="AF31" s="25"/>
      <c r="AG31" s="7"/>
    </row>
    <row r="32" spans="1:33" ht="31.5" customHeight="1">
      <c r="A32" s="1"/>
      <c r="B32" s="32" t="s">
        <v>42</v>
      </c>
      <c r="C32" s="33"/>
      <c r="D32" s="33"/>
      <c r="E32" s="33"/>
      <c r="F32" s="33"/>
      <c r="G32" s="33"/>
      <c r="H32" s="34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30"/>
      <c r="AB32" s="31"/>
      <c r="AC32" s="35">
        <v>507.4</v>
      </c>
      <c r="AD32" s="36"/>
      <c r="AE32" s="30"/>
      <c r="AF32" s="31"/>
      <c r="AG32" s="7"/>
    </row>
    <row r="33" spans="1:33" ht="31.5" customHeight="1">
      <c r="A33" s="1"/>
      <c r="B33" s="32" t="s">
        <v>46</v>
      </c>
      <c r="C33" s="33"/>
      <c r="D33" s="33"/>
      <c r="E33" s="33"/>
      <c r="F33" s="33"/>
      <c r="G33" s="33"/>
      <c r="H33" s="34"/>
      <c r="I33" s="24"/>
      <c r="J33" s="25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35">
        <v>2274.6999999999998</v>
      </c>
      <c r="AF33" s="36"/>
      <c r="AG33" s="7"/>
    </row>
    <row r="34" spans="1:33" ht="31.5" customHeight="1">
      <c r="A34" s="1"/>
      <c r="B34" s="32" t="s">
        <v>42</v>
      </c>
      <c r="C34" s="33"/>
      <c r="D34" s="33"/>
      <c r="E34" s="33"/>
      <c r="F34" s="33"/>
      <c r="G34" s="33"/>
      <c r="H34" s="34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35">
        <v>507.4</v>
      </c>
      <c r="AF34" s="36"/>
      <c r="AG34" s="7"/>
    </row>
    <row r="35" spans="1:33" ht="29.25" customHeight="1">
      <c r="A35" s="1"/>
      <c r="B35" s="32"/>
      <c r="C35" s="33"/>
      <c r="D35" s="33"/>
      <c r="E35" s="33"/>
      <c r="F35" s="33"/>
      <c r="G35" s="33"/>
      <c r="H35" s="33"/>
      <c r="I35" s="35"/>
      <c r="J35" s="36"/>
      <c r="K35" s="35"/>
      <c r="L35" s="36"/>
      <c r="M35" s="35"/>
      <c r="N35" s="36"/>
      <c r="O35" s="35"/>
      <c r="P35" s="36"/>
      <c r="Q35" s="35"/>
      <c r="R35" s="36"/>
      <c r="S35" s="35"/>
      <c r="T35" s="36"/>
      <c r="U35" s="35"/>
      <c r="V35" s="36"/>
      <c r="W35" s="35"/>
      <c r="X35" s="36"/>
      <c r="Y35" s="35"/>
      <c r="Z35" s="36"/>
      <c r="AA35" s="35"/>
      <c r="AB35" s="36"/>
      <c r="AC35" s="35"/>
      <c r="AD35" s="36"/>
      <c r="AE35" s="35"/>
      <c r="AF35" s="36"/>
      <c r="AG35" s="7"/>
    </row>
    <row r="36" spans="1:33">
      <c r="A36" s="1"/>
      <c r="B36" s="55"/>
      <c r="C36" s="56"/>
      <c r="D36" s="56"/>
      <c r="E36" s="56"/>
      <c r="F36" s="56"/>
      <c r="G36" s="56"/>
      <c r="H36" s="56"/>
      <c r="I36" s="35"/>
      <c r="J36" s="36"/>
      <c r="K36" s="35"/>
      <c r="L36" s="36"/>
      <c r="M36" s="35"/>
      <c r="N36" s="36"/>
      <c r="O36" s="35"/>
      <c r="P36" s="36"/>
      <c r="Q36" s="35"/>
      <c r="R36" s="36"/>
      <c r="S36" s="35"/>
      <c r="T36" s="36"/>
      <c r="U36" s="35"/>
      <c r="V36" s="36"/>
      <c r="W36" s="35"/>
      <c r="X36" s="36"/>
      <c r="Y36" s="35"/>
      <c r="Z36" s="36"/>
      <c r="AA36" s="35"/>
      <c r="AB36" s="36"/>
      <c r="AC36" s="35"/>
      <c r="AD36" s="36"/>
      <c r="AE36" s="35"/>
      <c r="AF36" s="36"/>
      <c r="AG36" s="7"/>
    </row>
    <row r="37" spans="1:33">
      <c r="A37" s="1"/>
      <c r="B37" s="50"/>
      <c r="C37" s="51"/>
      <c r="D37" s="51"/>
      <c r="E37" s="51"/>
      <c r="F37" s="51"/>
      <c r="G37" s="51"/>
      <c r="H37" s="52"/>
      <c r="I37" s="35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  <c r="AG37" s="7"/>
    </row>
    <row r="38" spans="1:33">
      <c r="A38" s="1">
        <v>3</v>
      </c>
      <c r="B38" s="50" t="s">
        <v>27</v>
      </c>
      <c r="C38" s="51"/>
      <c r="D38" s="51"/>
      <c r="E38" s="51"/>
      <c r="F38" s="51"/>
      <c r="G38" s="51"/>
      <c r="H38" s="52"/>
      <c r="I38" s="35">
        <f>SUM(I39:J46)</f>
        <v>22361.935999999998</v>
      </c>
      <c r="J38" s="36"/>
      <c r="K38" s="35">
        <f>SUM(K39:L46)</f>
        <v>22361.935999999998</v>
      </c>
      <c r="L38" s="36"/>
      <c r="M38" s="35">
        <f>SUM(M39:N46)</f>
        <v>22361.935999999998</v>
      </c>
      <c r="N38" s="36"/>
      <c r="O38" s="35">
        <f>SUM(O39:P46)</f>
        <v>22361.935999999998</v>
      </c>
      <c r="P38" s="36"/>
      <c r="Q38" s="35">
        <f>SUM(Q39:R46)</f>
        <v>22361.935999999998</v>
      </c>
      <c r="R38" s="36"/>
      <c r="S38" s="35">
        <f>SUM(S39:T46)</f>
        <v>22361.935999999998</v>
      </c>
      <c r="T38" s="36"/>
      <c r="U38" s="35">
        <f>SUM(U39:V46)</f>
        <v>22379.243999999999</v>
      </c>
      <c r="V38" s="36"/>
      <c r="W38" s="35">
        <f>SUM(W39:X46)</f>
        <v>22379.243999999999</v>
      </c>
      <c r="X38" s="36"/>
      <c r="Y38" s="35">
        <f>SUM(Y39:Z46)</f>
        <v>22431.167999999998</v>
      </c>
      <c r="Z38" s="36"/>
      <c r="AA38" s="35">
        <f>SUM(AA39:AB46)</f>
        <v>22431.167999999998</v>
      </c>
      <c r="AB38" s="36"/>
      <c r="AC38" s="35">
        <f>SUM(AC39:AD46)</f>
        <v>22431.167999999998</v>
      </c>
      <c r="AD38" s="36"/>
      <c r="AE38" s="35">
        <f>SUM(AE39:AF46)</f>
        <v>23192.719999999998</v>
      </c>
      <c r="AF38" s="36"/>
      <c r="AG38" s="7">
        <f t="shared" ref="AG38:AG47" si="10">SUM(I38:AE38)</f>
        <v>269416.32799999998</v>
      </c>
    </row>
    <row r="39" spans="1:33">
      <c r="A39" s="1"/>
      <c r="B39" s="43" t="s">
        <v>20</v>
      </c>
      <c r="C39" s="43"/>
      <c r="D39" s="43"/>
      <c r="E39" s="43"/>
      <c r="F39" s="27">
        <v>2.04</v>
      </c>
      <c r="G39" s="27"/>
      <c r="H39" s="19">
        <v>1.97</v>
      </c>
      <c r="I39" s="35">
        <f>H39*R4</f>
        <v>3409.6759999999999</v>
      </c>
      <c r="J39" s="36"/>
      <c r="K39" s="35">
        <f>H39*R4</f>
        <v>3409.6759999999999</v>
      </c>
      <c r="L39" s="36"/>
      <c r="M39" s="35">
        <f>H39*R4</f>
        <v>3409.6759999999999</v>
      </c>
      <c r="N39" s="36"/>
      <c r="O39" s="35">
        <f>H39*R4</f>
        <v>3409.6759999999999</v>
      </c>
      <c r="P39" s="36"/>
      <c r="Q39" s="35">
        <f>H39*R4</f>
        <v>3409.6759999999999</v>
      </c>
      <c r="R39" s="36"/>
      <c r="S39" s="35">
        <f>H39*R4</f>
        <v>3409.6759999999999</v>
      </c>
      <c r="T39" s="36"/>
      <c r="U39" s="35">
        <f>H39*R4</f>
        <v>3409.6759999999999</v>
      </c>
      <c r="V39" s="36"/>
      <c r="W39" s="35">
        <f>H39*R4</f>
        <v>3409.6759999999999</v>
      </c>
      <c r="X39" s="36"/>
      <c r="Y39" s="35">
        <f>H39*R4</f>
        <v>3409.6759999999999</v>
      </c>
      <c r="Z39" s="36"/>
      <c r="AA39" s="35">
        <f>H39*R4</f>
        <v>3409.6759999999999</v>
      </c>
      <c r="AB39" s="36"/>
      <c r="AC39" s="35">
        <f>H39*R4</f>
        <v>3409.6759999999999</v>
      </c>
      <c r="AD39" s="36"/>
      <c r="AE39" s="35">
        <f>F39*R4</f>
        <v>3530.8319999999999</v>
      </c>
      <c r="AF39" s="36"/>
      <c r="AG39" s="7">
        <f t="shared" si="10"/>
        <v>41037.268000000004</v>
      </c>
    </row>
    <row r="40" spans="1:33" ht="30.75" customHeight="1">
      <c r="A40" s="1"/>
      <c r="B40" s="40" t="s">
        <v>37</v>
      </c>
      <c r="C40" s="41"/>
      <c r="D40" s="41"/>
      <c r="E40" s="42"/>
      <c r="F40" s="26">
        <v>2.41</v>
      </c>
      <c r="G40" s="26"/>
      <c r="H40" s="18">
        <v>2.33</v>
      </c>
      <c r="I40" s="35">
        <f>H40*R4</f>
        <v>4032.7640000000001</v>
      </c>
      <c r="J40" s="36"/>
      <c r="K40" s="35">
        <f>H40*R4</f>
        <v>4032.7640000000001</v>
      </c>
      <c r="L40" s="36"/>
      <c r="M40" s="35">
        <f>H40*R4</f>
        <v>4032.7640000000001</v>
      </c>
      <c r="N40" s="36"/>
      <c r="O40" s="35">
        <f>H40*R4</f>
        <v>4032.7640000000001</v>
      </c>
      <c r="P40" s="36"/>
      <c r="Q40" s="35">
        <f>H40*R4</f>
        <v>4032.7640000000001</v>
      </c>
      <c r="R40" s="36"/>
      <c r="S40" s="35">
        <f>H40*R4</f>
        <v>4032.7640000000001</v>
      </c>
      <c r="T40" s="36"/>
      <c r="U40" s="35">
        <f>H40*R4</f>
        <v>4032.7640000000001</v>
      </c>
      <c r="V40" s="36"/>
      <c r="W40" s="35">
        <f>H40*R4</f>
        <v>4032.7640000000001</v>
      </c>
      <c r="X40" s="36"/>
      <c r="Y40" s="35">
        <f>H40*R4</f>
        <v>4032.7640000000001</v>
      </c>
      <c r="Z40" s="36"/>
      <c r="AA40" s="35">
        <f>H40*R4</f>
        <v>4032.7640000000001</v>
      </c>
      <c r="AB40" s="36"/>
      <c r="AC40" s="35">
        <f>H40*R4</f>
        <v>4032.7640000000001</v>
      </c>
      <c r="AD40" s="36"/>
      <c r="AE40" s="35">
        <f>F40*R4</f>
        <v>4171.2280000000001</v>
      </c>
      <c r="AF40" s="36"/>
      <c r="AG40" s="7">
        <f t="shared" si="10"/>
        <v>48531.632000000005</v>
      </c>
    </row>
    <row r="41" spans="1:33" ht="27" customHeight="1">
      <c r="A41" s="1"/>
      <c r="B41" s="40" t="s">
        <v>21</v>
      </c>
      <c r="C41" s="41"/>
      <c r="D41" s="41"/>
      <c r="E41" s="42"/>
      <c r="F41" s="26">
        <v>5.16</v>
      </c>
      <c r="G41" s="26"/>
      <c r="H41" s="18">
        <v>4.9800000000000004</v>
      </c>
      <c r="I41" s="35">
        <f>H41*R4</f>
        <v>8619.384</v>
      </c>
      <c r="J41" s="36"/>
      <c r="K41" s="35">
        <f>H41*R4</f>
        <v>8619.384</v>
      </c>
      <c r="L41" s="36"/>
      <c r="M41" s="35">
        <f>H41*R4</f>
        <v>8619.384</v>
      </c>
      <c r="N41" s="36"/>
      <c r="O41" s="35">
        <f>H41*R4</f>
        <v>8619.384</v>
      </c>
      <c r="P41" s="36"/>
      <c r="Q41" s="35">
        <f>H41*R4</f>
        <v>8619.384</v>
      </c>
      <c r="R41" s="36"/>
      <c r="S41" s="35">
        <f>H41*R4</f>
        <v>8619.384</v>
      </c>
      <c r="T41" s="36"/>
      <c r="U41" s="35">
        <f>H41*R4</f>
        <v>8619.384</v>
      </c>
      <c r="V41" s="36"/>
      <c r="W41" s="35">
        <f>H41*R4</f>
        <v>8619.384</v>
      </c>
      <c r="X41" s="36"/>
      <c r="Y41" s="35">
        <f>H41*R4</f>
        <v>8619.384</v>
      </c>
      <c r="Z41" s="36"/>
      <c r="AA41" s="35">
        <f>H41*R4</f>
        <v>8619.384</v>
      </c>
      <c r="AB41" s="36"/>
      <c r="AC41" s="35">
        <f>H41*R4</f>
        <v>8619.384</v>
      </c>
      <c r="AD41" s="36"/>
      <c r="AE41" s="35">
        <f>F41*R4</f>
        <v>8930.9279999999999</v>
      </c>
      <c r="AF41" s="36"/>
      <c r="AG41" s="7">
        <f t="shared" si="10"/>
        <v>103744.15200000002</v>
      </c>
    </row>
    <row r="42" spans="1:33" ht="60" customHeight="1">
      <c r="A42" s="1"/>
      <c r="B42" s="40" t="s">
        <v>22</v>
      </c>
      <c r="C42" s="41"/>
      <c r="D42" s="41"/>
      <c r="E42" s="42"/>
      <c r="F42" s="26">
        <v>0.97</v>
      </c>
      <c r="G42" s="26"/>
      <c r="H42" s="18">
        <v>0.94</v>
      </c>
      <c r="I42" s="35">
        <f>H42*R4</f>
        <v>1626.9519999999998</v>
      </c>
      <c r="J42" s="36"/>
      <c r="K42" s="35">
        <f>H42*R4</f>
        <v>1626.9519999999998</v>
      </c>
      <c r="L42" s="36"/>
      <c r="M42" s="35">
        <f>H42*R4</f>
        <v>1626.9519999999998</v>
      </c>
      <c r="N42" s="36"/>
      <c r="O42" s="35">
        <f>H42*R4</f>
        <v>1626.9519999999998</v>
      </c>
      <c r="P42" s="36"/>
      <c r="Q42" s="35">
        <f>H42*R4</f>
        <v>1626.9519999999998</v>
      </c>
      <c r="R42" s="36"/>
      <c r="S42" s="35">
        <f>H42*R4</f>
        <v>1626.9519999999998</v>
      </c>
      <c r="T42" s="36"/>
      <c r="U42" s="35">
        <f>H42*R4</f>
        <v>1626.9519999999998</v>
      </c>
      <c r="V42" s="36"/>
      <c r="W42" s="35">
        <f>H42*R4</f>
        <v>1626.9519999999998</v>
      </c>
      <c r="X42" s="36"/>
      <c r="Y42" s="35">
        <f>H42*R4</f>
        <v>1626.9519999999998</v>
      </c>
      <c r="Z42" s="36"/>
      <c r="AA42" s="35">
        <f>H42*R4</f>
        <v>1626.9519999999998</v>
      </c>
      <c r="AB42" s="36"/>
      <c r="AC42" s="35">
        <f>H42*R4</f>
        <v>1626.9519999999998</v>
      </c>
      <c r="AD42" s="36"/>
      <c r="AE42" s="35">
        <f>F42*R4</f>
        <v>1678.876</v>
      </c>
      <c r="AF42" s="36"/>
      <c r="AG42" s="7">
        <f t="shared" si="10"/>
        <v>19575.347999999994</v>
      </c>
    </row>
    <row r="43" spans="1:33" ht="58.5" customHeight="1">
      <c r="A43" s="1"/>
      <c r="B43" s="40" t="s">
        <v>23</v>
      </c>
      <c r="C43" s="41"/>
      <c r="D43" s="41"/>
      <c r="E43" s="42"/>
      <c r="F43" s="26">
        <v>0.77</v>
      </c>
      <c r="G43" s="26"/>
      <c r="H43" s="18">
        <v>0.75</v>
      </c>
      <c r="I43" s="35">
        <f>H43*R4</f>
        <v>1298.0999999999999</v>
      </c>
      <c r="J43" s="36"/>
      <c r="K43" s="35">
        <f>H43*R4</f>
        <v>1298.0999999999999</v>
      </c>
      <c r="L43" s="36"/>
      <c r="M43" s="35">
        <f>H43*R4</f>
        <v>1298.0999999999999</v>
      </c>
      <c r="N43" s="36"/>
      <c r="O43" s="35">
        <f>H43*R4</f>
        <v>1298.0999999999999</v>
      </c>
      <c r="P43" s="36"/>
      <c r="Q43" s="35">
        <f>H43*R4</f>
        <v>1298.0999999999999</v>
      </c>
      <c r="R43" s="36"/>
      <c r="S43" s="35">
        <f>H43*R4</f>
        <v>1298.0999999999999</v>
      </c>
      <c r="T43" s="36"/>
      <c r="U43" s="35">
        <f>H43*R4</f>
        <v>1298.0999999999999</v>
      </c>
      <c r="V43" s="36"/>
      <c r="W43" s="35">
        <f>H43*R4</f>
        <v>1298.0999999999999</v>
      </c>
      <c r="X43" s="36"/>
      <c r="Y43" s="35">
        <f>H43*R4</f>
        <v>1298.0999999999999</v>
      </c>
      <c r="Z43" s="36"/>
      <c r="AA43" s="35">
        <f>H43*R4</f>
        <v>1298.0999999999999</v>
      </c>
      <c r="AB43" s="36"/>
      <c r="AC43" s="35">
        <f>H43*R4</f>
        <v>1298.0999999999999</v>
      </c>
      <c r="AD43" s="36"/>
      <c r="AE43" s="35">
        <f>F43*R4</f>
        <v>1332.7159999999999</v>
      </c>
      <c r="AF43" s="36"/>
      <c r="AG43" s="7">
        <f t="shared" si="10"/>
        <v>15611.816000000003</v>
      </c>
    </row>
    <row r="44" spans="1:33" ht="45.75" customHeight="1">
      <c r="A44" s="1"/>
      <c r="B44" s="40" t="s">
        <v>24</v>
      </c>
      <c r="C44" s="41"/>
      <c r="D44" s="41"/>
      <c r="E44" s="42"/>
      <c r="F44" s="26">
        <v>1.78</v>
      </c>
      <c r="G44" s="26"/>
      <c r="H44" s="18">
        <v>1.72</v>
      </c>
      <c r="I44" s="35">
        <f>H44*R4</f>
        <v>2976.9759999999997</v>
      </c>
      <c r="J44" s="36"/>
      <c r="K44" s="35">
        <f>H44*R4</f>
        <v>2976.9759999999997</v>
      </c>
      <c r="L44" s="36"/>
      <c r="M44" s="35">
        <f>H44*R4</f>
        <v>2976.9759999999997</v>
      </c>
      <c r="N44" s="36"/>
      <c r="O44" s="35">
        <f>H44*R4</f>
        <v>2976.9759999999997</v>
      </c>
      <c r="P44" s="36"/>
      <c r="Q44" s="35">
        <f>H44*R4</f>
        <v>2976.9759999999997</v>
      </c>
      <c r="R44" s="36"/>
      <c r="S44" s="35">
        <f>H44*R4</f>
        <v>2976.9759999999997</v>
      </c>
      <c r="T44" s="36"/>
      <c r="U44" s="35">
        <f>H44*R4</f>
        <v>2976.9759999999997</v>
      </c>
      <c r="V44" s="36"/>
      <c r="W44" s="35">
        <f>H44*R4</f>
        <v>2976.9759999999997</v>
      </c>
      <c r="X44" s="36"/>
      <c r="Y44" s="35">
        <f>H44*R4</f>
        <v>2976.9759999999997</v>
      </c>
      <c r="Z44" s="36"/>
      <c r="AA44" s="35">
        <f>H44*R4</f>
        <v>2976.9759999999997</v>
      </c>
      <c r="AB44" s="36"/>
      <c r="AC44" s="35">
        <f>H44*R4</f>
        <v>2976.9759999999997</v>
      </c>
      <c r="AD44" s="36"/>
      <c r="AE44" s="35">
        <f>F44*R4</f>
        <v>3080.8240000000001</v>
      </c>
      <c r="AF44" s="36"/>
      <c r="AG44" s="7">
        <f t="shared" si="10"/>
        <v>35827.55999999999</v>
      </c>
    </row>
    <row r="45" spans="1:33" s="5" customFormat="1" ht="18.75" customHeight="1">
      <c r="A45" s="2"/>
      <c r="B45" s="32" t="s">
        <v>38</v>
      </c>
      <c r="C45" s="33"/>
      <c r="D45" s="33"/>
      <c r="E45" s="33"/>
      <c r="F45" s="9">
        <v>0.27</v>
      </c>
      <c r="G45" s="9">
        <v>0.24</v>
      </c>
      <c r="H45" s="9">
        <v>0.23</v>
      </c>
      <c r="I45" s="35">
        <f>H45*R4</f>
        <v>398.084</v>
      </c>
      <c r="J45" s="36"/>
      <c r="K45" s="35">
        <f>H45*R4</f>
        <v>398.084</v>
      </c>
      <c r="L45" s="36"/>
      <c r="M45" s="35">
        <f>H45*R4</f>
        <v>398.084</v>
      </c>
      <c r="N45" s="36"/>
      <c r="O45" s="35">
        <f>H45*R4</f>
        <v>398.084</v>
      </c>
      <c r="P45" s="36"/>
      <c r="Q45" s="35">
        <f>H45*R4</f>
        <v>398.084</v>
      </c>
      <c r="R45" s="36"/>
      <c r="S45" s="35">
        <f>H45*R4</f>
        <v>398.084</v>
      </c>
      <c r="T45" s="36"/>
      <c r="U45" s="35">
        <f>G45*R4</f>
        <v>415.392</v>
      </c>
      <c r="V45" s="36"/>
      <c r="W45" s="35">
        <f>G45*R4</f>
        <v>415.392</v>
      </c>
      <c r="X45" s="36"/>
      <c r="Y45" s="35">
        <f>F45*R4</f>
        <v>467.31600000000003</v>
      </c>
      <c r="Z45" s="36"/>
      <c r="AA45" s="35">
        <f>F45*R4</f>
        <v>467.31600000000003</v>
      </c>
      <c r="AB45" s="36"/>
      <c r="AC45" s="35">
        <f>F45*R4</f>
        <v>467.31600000000003</v>
      </c>
      <c r="AD45" s="36"/>
      <c r="AE45" s="35">
        <f>F45*R4</f>
        <v>467.31600000000003</v>
      </c>
      <c r="AF45" s="36"/>
      <c r="AG45" s="7">
        <f t="shared" si="10"/>
        <v>5088.5519999999988</v>
      </c>
    </row>
    <row r="46" spans="1:33" s="5" customFormat="1" ht="18.75" customHeight="1">
      <c r="A46" s="2"/>
      <c r="B46" s="32" t="s">
        <v>39</v>
      </c>
      <c r="C46" s="33"/>
      <c r="D46" s="33"/>
      <c r="E46" s="33"/>
      <c r="F46" s="9"/>
      <c r="G46" s="9"/>
      <c r="H46" s="9">
        <v>0</v>
      </c>
      <c r="I46" s="35">
        <f>H46*R4</f>
        <v>0</v>
      </c>
      <c r="J46" s="36"/>
      <c r="K46" s="35">
        <f>H46*R4</f>
        <v>0</v>
      </c>
      <c r="L46" s="36"/>
      <c r="M46" s="35">
        <f>H46*R4</f>
        <v>0</v>
      </c>
      <c r="N46" s="36"/>
      <c r="O46" s="35">
        <f>H46*R4</f>
        <v>0</v>
      </c>
      <c r="P46" s="36"/>
      <c r="Q46" s="35">
        <f>H46*R4</f>
        <v>0</v>
      </c>
      <c r="R46" s="36"/>
      <c r="S46" s="35">
        <f>H46*R4</f>
        <v>0</v>
      </c>
      <c r="T46" s="36"/>
      <c r="U46" s="35">
        <f>H46*R4</f>
        <v>0</v>
      </c>
      <c r="V46" s="36"/>
      <c r="W46" s="35">
        <f>H46*R4</f>
        <v>0</v>
      </c>
      <c r="X46" s="36"/>
      <c r="Y46" s="35">
        <f>H46*R4</f>
        <v>0</v>
      </c>
      <c r="Z46" s="36"/>
      <c r="AA46" s="35">
        <f>H46*R4</f>
        <v>0</v>
      </c>
      <c r="AB46" s="36"/>
      <c r="AC46" s="35">
        <f>H46*R4</f>
        <v>0</v>
      </c>
      <c r="AD46" s="36"/>
      <c r="AE46" s="35">
        <f>H46*R4</f>
        <v>0</v>
      </c>
      <c r="AF46" s="36"/>
      <c r="AG46" s="7">
        <f t="shared" si="10"/>
        <v>0</v>
      </c>
    </row>
    <row r="47" spans="1:33">
      <c r="A47" s="1"/>
      <c r="B47" s="44" t="s">
        <v>25</v>
      </c>
      <c r="C47" s="45"/>
      <c r="D47" s="45"/>
      <c r="E47" s="45"/>
      <c r="F47" s="45"/>
      <c r="G47" s="45"/>
      <c r="H47" s="46"/>
      <c r="I47" s="35"/>
      <c r="J47" s="36"/>
      <c r="K47" s="35"/>
      <c r="L47" s="36"/>
      <c r="M47" s="35"/>
      <c r="N47" s="36"/>
      <c r="O47" s="35"/>
      <c r="P47" s="36"/>
      <c r="Q47" s="35"/>
      <c r="R47" s="36"/>
      <c r="S47" s="35"/>
      <c r="T47" s="36"/>
      <c r="U47" s="35"/>
      <c r="V47" s="36"/>
      <c r="W47" s="35"/>
      <c r="X47" s="36"/>
      <c r="Y47" s="35"/>
      <c r="Z47" s="36"/>
      <c r="AA47" s="35"/>
      <c r="AB47" s="36"/>
      <c r="AC47" s="35"/>
      <c r="AD47" s="36"/>
      <c r="AE47" s="35"/>
      <c r="AF47" s="36"/>
      <c r="AG47" s="7">
        <f t="shared" si="10"/>
        <v>0</v>
      </c>
    </row>
    <row r="48" spans="1:33">
      <c r="A48" s="1"/>
      <c r="B48" s="55"/>
      <c r="C48" s="56"/>
      <c r="D48" s="56"/>
      <c r="E48" s="56"/>
      <c r="F48" s="56"/>
      <c r="G48" s="56"/>
      <c r="H48" s="57"/>
      <c r="I48" s="35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6"/>
      <c r="AG48" s="7"/>
    </row>
    <row r="49" spans="1:33">
      <c r="A49" s="1">
        <v>4</v>
      </c>
      <c r="B49" s="47" t="s">
        <v>26</v>
      </c>
      <c r="C49" s="48"/>
      <c r="D49" s="48"/>
      <c r="E49" s="48"/>
      <c r="F49" s="48"/>
      <c r="G49" s="48"/>
      <c r="H49" s="49"/>
      <c r="I49" s="35">
        <f>I38+I14+I47</f>
        <v>25925.435999999998</v>
      </c>
      <c r="J49" s="36"/>
      <c r="K49" s="35">
        <f>K38+K14+K47</f>
        <v>22361.935999999998</v>
      </c>
      <c r="L49" s="36"/>
      <c r="M49" s="35">
        <f>M38+M14+M47</f>
        <v>24132.135999999999</v>
      </c>
      <c r="N49" s="36"/>
      <c r="O49" s="35">
        <f>O38+O14+O47</f>
        <v>24537.735999999997</v>
      </c>
      <c r="P49" s="36"/>
      <c r="Q49" s="35">
        <f>Q38+Q14+Q47</f>
        <v>24043.235999999997</v>
      </c>
      <c r="R49" s="36"/>
      <c r="S49" s="35">
        <f>S38+S14+S47</f>
        <v>25214.036</v>
      </c>
      <c r="T49" s="36"/>
      <c r="U49" s="35">
        <f>U38+U14+U47</f>
        <v>24653.944</v>
      </c>
      <c r="V49" s="36"/>
      <c r="W49" s="35">
        <f>W38+W14+W47</f>
        <v>27101.124</v>
      </c>
      <c r="X49" s="36"/>
      <c r="Y49" s="35">
        <f>Y38+Y14+Y47</f>
        <v>24606.967999999997</v>
      </c>
      <c r="Z49" s="36"/>
      <c r="AA49" s="35">
        <f>AA38+AA14+AA47</f>
        <v>27820.337999999996</v>
      </c>
      <c r="AB49" s="36"/>
      <c r="AC49" s="35">
        <f>AC38+AC14+AC47</f>
        <v>24916.567999999999</v>
      </c>
      <c r="AD49" s="36"/>
      <c r="AE49" s="35">
        <f>AE38+AE14+AE47</f>
        <v>25974.819999999996</v>
      </c>
      <c r="AF49" s="36"/>
      <c r="AG49" s="7">
        <f>SUM(I49:AF49)</f>
        <v>301288.27799999999</v>
      </c>
    </row>
    <row r="50" spans="1:33">
      <c r="A50" s="1"/>
      <c r="B50" s="55"/>
      <c r="C50" s="56"/>
      <c r="D50" s="56"/>
      <c r="E50" s="56"/>
      <c r="F50" s="56"/>
      <c r="G50" s="56"/>
      <c r="H50" s="57"/>
      <c r="I50" s="35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6"/>
      <c r="AG50" s="7">
        <f>SUM(I50:AE50)</f>
        <v>0</v>
      </c>
    </row>
    <row r="51" spans="1:33">
      <c r="A51" s="1">
        <v>5</v>
      </c>
      <c r="B51" s="47" t="s">
        <v>29</v>
      </c>
      <c r="C51" s="48"/>
      <c r="D51" s="48"/>
      <c r="E51" s="48"/>
      <c r="F51" s="48"/>
      <c r="G51" s="48"/>
      <c r="H51" s="49"/>
      <c r="I51" s="35">
        <f>-204173.09+I10+J10-I49</f>
        <v>-204447.04599999997</v>
      </c>
      <c r="J51" s="36"/>
      <c r="K51" s="35">
        <f>I51+K10+L10-K49</f>
        <v>-211996.72199999995</v>
      </c>
      <c r="L51" s="36"/>
      <c r="M51" s="35">
        <f>K51+M10+N10-M49</f>
        <v>-221014.72799999994</v>
      </c>
      <c r="N51" s="36"/>
      <c r="O51" s="35">
        <f>M51+O10+P10-O49</f>
        <v>-229663.64399999994</v>
      </c>
      <c r="P51" s="36"/>
      <c r="Q51" s="35">
        <f>O51+Q10+R10-Q49</f>
        <v>-237155.38999999993</v>
      </c>
      <c r="R51" s="36"/>
      <c r="S51" s="35">
        <f>Q51+S10+T10-S49</f>
        <v>-252705.02599999993</v>
      </c>
      <c r="T51" s="36"/>
      <c r="U51" s="35">
        <f>S51+U10+V10-U49</f>
        <v>-254601.86999999991</v>
      </c>
      <c r="V51" s="36"/>
      <c r="W51" s="35">
        <f>U51+W10+X10-W49</f>
        <v>-195313.15399999989</v>
      </c>
      <c r="X51" s="36"/>
      <c r="Y51" s="35">
        <f>W51+Y10+Z10-Y49</f>
        <v>-195611.44199999989</v>
      </c>
      <c r="Z51" s="36"/>
      <c r="AA51" s="35">
        <f>Y51+AA10+AB10-AA49</f>
        <v>-208750.15999999989</v>
      </c>
      <c r="AB51" s="36"/>
      <c r="AC51" s="35">
        <f>AA51+AC10+AD10-AC49</f>
        <v>-228592.94799999989</v>
      </c>
      <c r="AD51" s="36"/>
      <c r="AE51" s="35">
        <f>AC51+AE10+AF10-AE49</f>
        <v>-220059.01799999989</v>
      </c>
      <c r="AF51" s="36"/>
      <c r="AG51" s="7">
        <f>SUM(I51:AE51)</f>
        <v>-2659911.1479999986</v>
      </c>
    </row>
    <row r="52" spans="1:33">
      <c r="A52" s="1">
        <v>6</v>
      </c>
      <c r="B52" s="47" t="s">
        <v>32</v>
      </c>
      <c r="C52" s="48"/>
      <c r="D52" s="48"/>
      <c r="E52" s="48"/>
      <c r="F52" s="48"/>
      <c r="G52" s="48"/>
      <c r="H52" s="49"/>
      <c r="I52" s="35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6"/>
      <c r="AG52" s="8">
        <f>AE51</f>
        <v>-220059.01799999989</v>
      </c>
    </row>
  </sheetData>
  <mergeCells count="331">
    <mergeCell ref="AE34:AF34"/>
    <mergeCell ref="B34:H34"/>
    <mergeCell ref="B8:H8"/>
    <mergeCell ref="B9:H9"/>
    <mergeCell ref="B10:H10"/>
    <mergeCell ref="B11:H11"/>
    <mergeCell ref="B16:H16"/>
    <mergeCell ref="B36:H36"/>
    <mergeCell ref="AE45:AF45"/>
    <mergeCell ref="B22:H22"/>
    <mergeCell ref="B23:H23"/>
    <mergeCell ref="B24:H24"/>
    <mergeCell ref="B27:H27"/>
    <mergeCell ref="B25:H25"/>
    <mergeCell ref="B26:H26"/>
    <mergeCell ref="B28:H28"/>
    <mergeCell ref="B31:H31"/>
    <mergeCell ref="B33:H33"/>
    <mergeCell ref="B29:H29"/>
    <mergeCell ref="B30:H30"/>
    <mergeCell ref="I43:J43"/>
    <mergeCell ref="I44:J44"/>
    <mergeCell ref="O43:P43"/>
    <mergeCell ref="O44:P44"/>
    <mergeCell ref="AE46:AF46"/>
    <mergeCell ref="I45:J45"/>
    <mergeCell ref="I46:J46"/>
    <mergeCell ref="K45:L45"/>
    <mergeCell ref="M45:N45"/>
    <mergeCell ref="B15:H15"/>
    <mergeCell ref="B17:H17"/>
    <mergeCell ref="B52:H52"/>
    <mergeCell ref="B38:H38"/>
    <mergeCell ref="B47:H47"/>
    <mergeCell ref="B37:H37"/>
    <mergeCell ref="B49:H49"/>
    <mergeCell ref="B50:H50"/>
    <mergeCell ref="B51:H51"/>
    <mergeCell ref="B44:E44"/>
    <mergeCell ref="B48:H48"/>
    <mergeCell ref="B45:E45"/>
    <mergeCell ref="B46:E46"/>
    <mergeCell ref="B18:H18"/>
    <mergeCell ref="B19:H19"/>
    <mergeCell ref="B35:H35"/>
    <mergeCell ref="B20:H20"/>
    <mergeCell ref="B21:H21"/>
    <mergeCell ref="K46:L46"/>
    <mergeCell ref="A2:AE2"/>
    <mergeCell ref="A3:AE3"/>
    <mergeCell ref="B42:E42"/>
    <mergeCell ref="B43:E43"/>
    <mergeCell ref="B39:E39"/>
    <mergeCell ref="B40:E40"/>
    <mergeCell ref="B41:E41"/>
    <mergeCell ref="B12:H12"/>
    <mergeCell ref="B13:H13"/>
    <mergeCell ref="B14:H14"/>
    <mergeCell ref="I6:J6"/>
    <mergeCell ref="B6:H6"/>
    <mergeCell ref="B7:H7"/>
    <mergeCell ref="K6:L6"/>
    <mergeCell ref="M6:N6"/>
    <mergeCell ref="O6:P6"/>
    <mergeCell ref="Q6:R6"/>
    <mergeCell ref="AE6:AF6"/>
    <mergeCell ref="AC6:AD6"/>
    <mergeCell ref="AA6:AB6"/>
    <mergeCell ref="Y6:Z6"/>
    <mergeCell ref="W6:X6"/>
    <mergeCell ref="U6:V6"/>
    <mergeCell ref="S6:T6"/>
    <mergeCell ref="I49:J49"/>
    <mergeCell ref="K38:L38"/>
    <mergeCell ref="K39:L39"/>
    <mergeCell ref="K40:L40"/>
    <mergeCell ref="K41:L41"/>
    <mergeCell ref="K42:L42"/>
    <mergeCell ref="K43:L43"/>
    <mergeCell ref="K44:L44"/>
    <mergeCell ref="K49:L49"/>
    <mergeCell ref="I38:J38"/>
    <mergeCell ref="I39:J39"/>
    <mergeCell ref="I40:J40"/>
    <mergeCell ref="I41:J41"/>
    <mergeCell ref="I42:J42"/>
    <mergeCell ref="O49:P49"/>
    <mergeCell ref="K51:L51"/>
    <mergeCell ref="M38:N38"/>
    <mergeCell ref="M39:N39"/>
    <mergeCell ref="M40:N40"/>
    <mergeCell ref="M41:N41"/>
    <mergeCell ref="M42:N42"/>
    <mergeCell ref="M43:N43"/>
    <mergeCell ref="M44:N44"/>
    <mergeCell ref="M49:N49"/>
    <mergeCell ref="M51:N51"/>
    <mergeCell ref="O51:P51"/>
    <mergeCell ref="O38:P38"/>
    <mergeCell ref="O39:P39"/>
    <mergeCell ref="O40:P40"/>
    <mergeCell ref="O41:P41"/>
    <mergeCell ref="O42:P42"/>
    <mergeCell ref="O45:P45"/>
    <mergeCell ref="M46:N46"/>
    <mergeCell ref="O46:P46"/>
    <mergeCell ref="Q38:R38"/>
    <mergeCell ref="Q39:R39"/>
    <mergeCell ref="Q40:R40"/>
    <mergeCell ref="Q41:R41"/>
    <mergeCell ref="Q42:R42"/>
    <mergeCell ref="Q43:R43"/>
    <mergeCell ref="Q44:R44"/>
    <mergeCell ref="Q49:R49"/>
    <mergeCell ref="Q51:R51"/>
    <mergeCell ref="Q45:R45"/>
    <mergeCell ref="Q46:R46"/>
    <mergeCell ref="S43:T43"/>
    <mergeCell ref="S44:T44"/>
    <mergeCell ref="S49:T49"/>
    <mergeCell ref="S51:T51"/>
    <mergeCell ref="U38:V38"/>
    <mergeCell ref="U39:V39"/>
    <mergeCell ref="U40:V40"/>
    <mergeCell ref="U41:V41"/>
    <mergeCell ref="U42:V42"/>
    <mergeCell ref="U43:V43"/>
    <mergeCell ref="U44:V44"/>
    <mergeCell ref="U49:V49"/>
    <mergeCell ref="U51:V51"/>
    <mergeCell ref="S38:T38"/>
    <mergeCell ref="S39:T39"/>
    <mergeCell ref="S40:T40"/>
    <mergeCell ref="S41:T41"/>
    <mergeCell ref="S42:T42"/>
    <mergeCell ref="S45:T45"/>
    <mergeCell ref="U45:V45"/>
    <mergeCell ref="S46:T46"/>
    <mergeCell ref="U46:V46"/>
    <mergeCell ref="W43:X43"/>
    <mergeCell ref="W44:X44"/>
    <mergeCell ref="W49:X49"/>
    <mergeCell ref="W51:X51"/>
    <mergeCell ref="Y38:Z38"/>
    <mergeCell ref="Y39:Z39"/>
    <mergeCell ref="Y40:Z40"/>
    <mergeCell ref="Y41:Z41"/>
    <mergeCell ref="Y42:Z42"/>
    <mergeCell ref="Y43:Z43"/>
    <mergeCell ref="Y44:Z44"/>
    <mergeCell ref="Y49:Z49"/>
    <mergeCell ref="Y51:Z51"/>
    <mergeCell ref="W38:X38"/>
    <mergeCell ref="W39:X39"/>
    <mergeCell ref="W40:X40"/>
    <mergeCell ref="W41:X41"/>
    <mergeCell ref="W42:X42"/>
    <mergeCell ref="W45:X45"/>
    <mergeCell ref="Y45:Z45"/>
    <mergeCell ref="W46:X46"/>
    <mergeCell ref="Y46:Z46"/>
    <mergeCell ref="AC41:AD41"/>
    <mergeCell ref="AC42:AD42"/>
    <mergeCell ref="AC43:AD43"/>
    <mergeCell ref="AC44:AD44"/>
    <mergeCell ref="AC49:AD49"/>
    <mergeCell ref="AC51:AD51"/>
    <mergeCell ref="AA38:AB38"/>
    <mergeCell ref="AA39:AB39"/>
    <mergeCell ref="AA40:AB40"/>
    <mergeCell ref="AA41:AB41"/>
    <mergeCell ref="AA42:AB42"/>
    <mergeCell ref="AA45:AB45"/>
    <mergeCell ref="AC45:AD45"/>
    <mergeCell ref="AC46:AD46"/>
    <mergeCell ref="AA46:AB46"/>
    <mergeCell ref="AC14:AD14"/>
    <mergeCell ref="AA14:AB14"/>
    <mergeCell ref="Y14:Z14"/>
    <mergeCell ref="W14:X14"/>
    <mergeCell ref="U14:V14"/>
    <mergeCell ref="AE43:AF43"/>
    <mergeCell ref="AE44:AF44"/>
    <mergeCell ref="AE49:AF49"/>
    <mergeCell ref="AE51:AF51"/>
    <mergeCell ref="AE14:AF14"/>
    <mergeCell ref="AE15:AF15"/>
    <mergeCell ref="AE36:AF36"/>
    <mergeCell ref="AE38:AF38"/>
    <mergeCell ref="AE39:AF39"/>
    <mergeCell ref="AE40:AF40"/>
    <mergeCell ref="AE41:AF41"/>
    <mergeCell ref="AE42:AF42"/>
    <mergeCell ref="AA43:AB43"/>
    <mergeCell ref="AA44:AB44"/>
    <mergeCell ref="AA49:AB49"/>
    <mergeCell ref="AA51:AB51"/>
    <mergeCell ref="AC38:AD38"/>
    <mergeCell ref="AC39:AD39"/>
    <mergeCell ref="AC40:AD40"/>
    <mergeCell ref="I14:J14"/>
    <mergeCell ref="I15:J15"/>
    <mergeCell ref="I36:J36"/>
    <mergeCell ref="K15:L15"/>
    <mergeCell ref="K36:L36"/>
    <mergeCell ref="S14:T14"/>
    <mergeCell ref="Q14:R14"/>
    <mergeCell ref="O14:P14"/>
    <mergeCell ref="M14:N14"/>
    <mergeCell ref="K14:L14"/>
    <mergeCell ref="S17:T17"/>
    <mergeCell ref="I35:J35"/>
    <mergeCell ref="K35:L35"/>
    <mergeCell ref="M35:N35"/>
    <mergeCell ref="O35:P35"/>
    <mergeCell ref="Q35:R35"/>
    <mergeCell ref="S35:T35"/>
    <mergeCell ref="M18:N18"/>
    <mergeCell ref="O18:P18"/>
    <mergeCell ref="Q18:R18"/>
    <mergeCell ref="S18:T18"/>
    <mergeCell ref="Q20:R20"/>
    <mergeCell ref="S21:T21"/>
    <mergeCell ref="S22:T22"/>
    <mergeCell ref="M15:N15"/>
    <mergeCell ref="M36:N36"/>
    <mergeCell ref="O15:P15"/>
    <mergeCell ref="O36:P36"/>
    <mergeCell ref="Q15:R15"/>
    <mergeCell ref="Q36:R36"/>
    <mergeCell ref="U16:V16"/>
    <mergeCell ref="W16:X16"/>
    <mergeCell ref="Y16:Z16"/>
    <mergeCell ref="U19:V19"/>
    <mergeCell ref="W19:X19"/>
    <mergeCell ref="Y19:Z19"/>
    <mergeCell ref="AA15:AB15"/>
    <mergeCell ref="AA36:AB36"/>
    <mergeCell ref="AC15:AD15"/>
    <mergeCell ref="AC36:AD36"/>
    <mergeCell ref="S15:T15"/>
    <mergeCell ref="S36:T36"/>
    <mergeCell ref="U15:V15"/>
    <mergeCell ref="U36:V36"/>
    <mergeCell ref="W15:X15"/>
    <mergeCell ref="W36:X36"/>
    <mergeCell ref="AA16:AB16"/>
    <mergeCell ref="AC16:AD16"/>
    <mergeCell ref="AA19:AB19"/>
    <mergeCell ref="AC19:AD19"/>
    <mergeCell ref="W17:X17"/>
    <mergeCell ref="U23:V23"/>
    <mergeCell ref="W24:X24"/>
    <mergeCell ref="Y27:Z27"/>
    <mergeCell ref="AA28:AB28"/>
    <mergeCell ref="AC31:AD31"/>
    <mergeCell ref="AA29:AB29"/>
    <mergeCell ref="AA30:AB30"/>
    <mergeCell ref="AC32:AD32"/>
    <mergeCell ref="K18:L18"/>
    <mergeCell ref="I52:AF52"/>
    <mergeCell ref="A4:Q4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I51:J51"/>
    <mergeCell ref="I12:AF12"/>
    <mergeCell ref="I13:AF13"/>
    <mergeCell ref="I37:AF37"/>
    <mergeCell ref="I48:AF48"/>
    <mergeCell ref="I50:AF50"/>
    <mergeCell ref="Y15:Z15"/>
    <mergeCell ref="Y36:Z36"/>
    <mergeCell ref="AE27:AF27"/>
    <mergeCell ref="W26:X26"/>
    <mergeCell ref="AE20:AF20"/>
    <mergeCell ref="AE21:AF21"/>
    <mergeCell ref="AE16:AF16"/>
    <mergeCell ref="AE19:AF19"/>
    <mergeCell ref="I16:J16"/>
    <mergeCell ref="I19:J19"/>
    <mergeCell ref="K16:L16"/>
    <mergeCell ref="M16:N16"/>
    <mergeCell ref="O16:P16"/>
    <mergeCell ref="Q16:R16"/>
    <mergeCell ref="S16:T16"/>
    <mergeCell ref="K19:L19"/>
    <mergeCell ref="M19:N19"/>
    <mergeCell ref="O19:P19"/>
    <mergeCell ref="Q19:R19"/>
    <mergeCell ref="S19:T19"/>
    <mergeCell ref="I17:J17"/>
    <mergeCell ref="I18:J18"/>
    <mergeCell ref="K17:L17"/>
    <mergeCell ref="M17:N17"/>
    <mergeCell ref="O17:P17"/>
    <mergeCell ref="Q17:R17"/>
    <mergeCell ref="U17:V17"/>
    <mergeCell ref="B32:H32"/>
    <mergeCell ref="AE33:AF33"/>
    <mergeCell ref="AE35:AF35"/>
    <mergeCell ref="Y17:Z17"/>
    <mergeCell ref="AA17:AB17"/>
    <mergeCell ref="AC17:AD17"/>
    <mergeCell ref="AE17:AF17"/>
    <mergeCell ref="AC18:AD18"/>
    <mergeCell ref="AE18:AF18"/>
    <mergeCell ref="U18:V18"/>
    <mergeCell ref="W18:X18"/>
    <mergeCell ref="Y18:Z18"/>
    <mergeCell ref="AA18:AB18"/>
    <mergeCell ref="U35:V35"/>
    <mergeCell ref="W35:X35"/>
    <mergeCell ref="Y35:Z35"/>
    <mergeCell ref="AA35:AB35"/>
    <mergeCell ref="AC35:AD35"/>
    <mergeCell ref="Y20:Z20"/>
    <mergeCell ref="AA21:AB21"/>
    <mergeCell ref="AA22:AB22"/>
    <mergeCell ref="AA23:AB23"/>
    <mergeCell ref="AC24:AD24"/>
    <mergeCell ref="W25:X25"/>
  </mergeCells>
  <pageMargins left="0.19685039370078741" right="0.19685039370078741" top="0.35433070866141736" bottom="0.35433070866141736" header="0" footer="0"/>
  <pageSetup paperSize="9" scale="4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2021-01-26T02:32:40Z</dcterms:modified>
</cp:coreProperties>
</file>